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090" windowHeight="4305" activeTab="2"/>
  </bookViews>
  <sheets>
    <sheet name="Balsheet" sheetId="1" r:id="rId1"/>
    <sheet name="PL" sheetId="2" r:id="rId2"/>
    <sheet name="Notes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Diluted EPS" sheetId="26" r:id="rId26"/>
  </sheets>
  <definedNames/>
  <calcPr fullCalcOnLoad="1"/>
</workbook>
</file>

<file path=xl/sharedStrings.xml><?xml version="1.0" encoding="utf-8"?>
<sst xmlns="http://schemas.openxmlformats.org/spreadsheetml/2006/main" count="392" uniqueCount="302">
  <si>
    <t>To: KUALA LUMPUR STOCK EXCHANGE</t>
  </si>
  <si>
    <t>Fr: SUNWAY BUILDING TECHNOLOGY BERHAD</t>
  </si>
  <si>
    <t>SUNWAY BUILDING TECHNOLOGY BERHAD</t>
  </si>
  <si>
    <t/>
  </si>
  <si>
    <t>(Company registration no - 290455-W)</t>
  </si>
  <si>
    <t>(Incorporated in Malaysia)</t>
  </si>
  <si>
    <t>QUARTERLY REPORT</t>
  </si>
  <si>
    <t>Quarterly Report on consolidated results for the financial quarter ended 31/03/2001</t>
  </si>
  <si>
    <t>(The figures have not been audited)</t>
  </si>
  <si>
    <t>The Directors hereby announce the unaudited results of the Group for the three months ended 31 March 2001 as follows:</t>
  </si>
  <si>
    <t>CONSOLIDATED BALANCE SHEET</t>
  </si>
  <si>
    <t>GROUP</t>
  </si>
  <si>
    <t xml:space="preserve">As at 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</si>
  <si>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</si>
  <si>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</si>
  <si>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</si>
  <si>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</si>
  <si>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</si>
  <si>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</si>
  <si>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</si>
  <si>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Fixed assets</t>
  </si>
  <si>
    <t>Investment in Subsidiary Companies</t>
  </si>
  <si>
    <t>Investment in Associated Company</t>
  </si>
  <si>
    <t>Other Investments</t>
  </si>
  <si>
    <t>Long Term Receivables</t>
  </si>
  <si>
    <t>Current Assets</t>
  </si>
  <si>
    <t>Stocks</t>
  </si>
  <si>
    <t>Debtors</t>
  </si>
  <si>
    <t>Other Debtors</t>
  </si>
  <si>
    <t>Deposits with Financial Institution</t>
  </si>
  <si>
    <t xml:space="preserve">Cash </t>
  </si>
  <si>
    <t>Current Liabilities</t>
  </si>
  <si>
    <t>Creditors</t>
  </si>
  <si>
    <t>Other Creditors</t>
  </si>
  <si>
    <t xml:space="preserve">Short term borrowings </t>
  </si>
  <si>
    <t>Taxation</t>
  </si>
  <si>
    <t>NET CURRENT LIABILITIES</t>
  </si>
  <si>
    <t>Deferred Expenditure</t>
  </si>
  <si>
    <t>Financed by</t>
  </si>
  <si>
    <t>Share Capital</t>
  </si>
  <si>
    <t>Accumulated Losses</t>
  </si>
  <si>
    <t>Other reserves</t>
  </si>
  <si>
    <t>Shareholders' Funds</t>
  </si>
  <si>
    <t>Minority Interest</t>
  </si>
  <si>
    <t>Loan Stocks (3% Bank Guaranteed Redeemable Unsecured Loan Stocks 1996/2001)</t>
  </si>
  <si>
    <t>Other Long Term Liabilities</t>
  </si>
  <si>
    <t>Deferred Taxation</t>
  </si>
  <si>
    <t>Net tangible asset per share (RM)</t>
  </si>
  <si>
    <t>CONSOLIDATED INCOME STATEMENT</t>
  </si>
  <si>
    <t>INDIVIDUAL QUARTER</t>
  </si>
  <si>
    <t>CUMULATIVE QUARTER</t>
  </si>
  <si>
    <t>Current Year</t>
  </si>
  <si>
    <t>Preceding Year</t>
  </si>
  <si>
    <t>Corresponding</t>
  </si>
  <si>
    <t>To-date</t>
  </si>
  <si>
    <t>Period</t>
  </si>
  <si>
    <t>Cummulative</t>
  </si>
  <si>
    <t>31/03/01</t>
  </si>
  <si>
    <t>31/03/00</t>
  </si>
  <si>
    <t>As at</t>
  </si>
  <si>
    <t>31/3/01</t>
  </si>
  <si>
    <t>31/3/00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</si>
  <si>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</si>
  <si>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</si>
  <si>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</si>
  <si>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</si>
  <si>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</si>
  <si>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</si>
  <si>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</si>
  <si>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</si>
  <si>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 borrowings,</t>
  </si>
  <si>
    <t xml:space="preserve">depreciation and amortisation, exceptional items, </t>
  </si>
  <si>
    <t>income tax, minority interests and extraordinary</t>
  </si>
  <si>
    <t>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</si>
  <si>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</si>
  <si>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</si>
  <si>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</si>
  <si>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</si>
  <si>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</si>
  <si>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profit/(loss) after interest on borrowings, </t>
  </si>
  <si>
    <t>but before income tax, minority interest and</t>
  </si>
  <si>
    <t>extraordinary items</t>
  </si>
  <si>
    <t>(f)</t>
  </si>
  <si>
    <t xml:space="preserve">Share in the results of Associated Company </t>
  </si>
  <si>
    <t>(g)</t>
  </si>
  <si>
    <t>Loss before taxation, minority interests and</t>
  </si>
  <si>
    <t>(h)</t>
  </si>
  <si>
    <t>(i)</t>
  </si>
  <si>
    <t>Profit after taxation before deducting minority</t>
  </si>
  <si>
    <t>interests</t>
  </si>
  <si>
    <t>(ii)</t>
  </si>
  <si>
    <t>Minority interests</t>
  </si>
  <si>
    <t>(j)</t>
  </si>
  <si>
    <t>Loss after taxation attributable to members</t>
  </si>
  <si>
    <t>of the Company</t>
  </si>
  <si>
    <t>(k)</t>
  </si>
  <si>
    <t>Extraordinary items</t>
  </si>
  <si>
    <t>Less minority interest</t>
  </si>
  <si>
    <t>(iii)</t>
  </si>
  <si>
    <t>Extraordinary items attributable to the members</t>
  </si>
  <si>
    <t>(l)</t>
  </si>
  <si>
    <t>Loss after taxation and extraordinary items</t>
  </si>
  <si>
    <t>attributable to members of the Company</t>
  </si>
  <si>
    <t>3.</t>
  </si>
  <si>
    <t>Earnings per share based on 2(j) above after</t>
  </si>
  <si>
    <t>deducting any provision for preference dividends, if any:</t>
  </si>
  <si>
    <t>-</t>
  </si>
  <si>
    <t xml:space="preserve">Notes </t>
  </si>
  <si>
    <t>Accounting Policies</t>
  </si>
  <si>
    <t>The quarterly financial statements have been prepared under the historical cost convention and comply with applicable approved accounting standards issued by</t>
  </si>
  <si>
    <t>Exceptional Items</t>
  </si>
  <si>
    <t>There were no exceptional items for the current financial period to date.</t>
  </si>
  <si>
    <t xml:space="preserve">Extraordinary Items </t>
  </si>
  <si>
    <t>There were no extraordinary items for the current financial period to date.</t>
  </si>
  <si>
    <t xml:space="preserve">Taxation </t>
  </si>
  <si>
    <t xml:space="preserve">Individual </t>
  </si>
  <si>
    <t>Cumulative</t>
  </si>
  <si>
    <t>Year-to-date</t>
  </si>
  <si>
    <t xml:space="preserve"> </t>
  </si>
  <si>
    <t xml:space="preserve">Malaysian taxation based on results for the </t>
  </si>
  <si>
    <t>RM('000)</t>
  </si>
  <si>
    <t>financial period:</t>
  </si>
  <si>
    <t>- current taxation</t>
  </si>
  <si>
    <t>- deferred taxation</t>
  </si>
  <si>
    <t>YTD</t>
  </si>
  <si>
    <t>Diff in</t>
  </si>
  <si>
    <t>Jun'00</t>
  </si>
  <si>
    <t>Sept'00</t>
  </si>
  <si>
    <t>3rd Qtr</t>
  </si>
  <si>
    <t>(Over)/under provision in respect of prior years</t>
  </si>
  <si>
    <t>Share of tax in associated company</t>
  </si>
  <si>
    <t>Pre-acquisition Profit</t>
  </si>
  <si>
    <t>There were no pre-acquisition profits or losses for the financial period under review.</t>
  </si>
  <si>
    <t>Sales of Investment and/or Properties</t>
  </si>
  <si>
    <t>There were no sales of investments and/or properties for the current financial period to date.</t>
  </si>
  <si>
    <t>Quoted Investments</t>
  </si>
  <si>
    <t xml:space="preserve">There were no purchases or disposal of any quoted securities for the financial period under review. </t>
  </si>
  <si>
    <t>Changes In The Composition of The Group</t>
  </si>
  <si>
    <t xml:space="preserve">Status of Corporate Proposal Announced </t>
  </si>
  <si>
    <t>On 28 February 2000, the Company announced the following proposals:</t>
  </si>
  <si>
    <t xml:space="preserve">a) </t>
  </si>
  <si>
    <t xml:space="preserve">("Existing Warrants") at an issue price to be determined on a non-renounceable basis of four Replacement Warrants in  substitution for and upon the </t>
  </si>
  <si>
    <t>surrender and cancellation of five Existing Warrants held ("Proposed Replacement of Warrants Issue"); and</t>
  </si>
  <si>
    <t>b)</t>
  </si>
  <si>
    <t>nominal amount with up to 30,420,333 detachable new warrants 2000/2006 ("New Warrants") attached on a renounceable basis of RM6.00 nominal</t>
  </si>
  <si>
    <t>Warants Issue").</t>
  </si>
  <si>
    <t xml:space="preserve">An Extraordinary General Meeting was held on 23 November 2000 and approvals for the above proposals were obtained from the shareholders of the </t>
  </si>
  <si>
    <t>Company.</t>
  </si>
  <si>
    <t xml:space="preserve">The Proposed Replacement of Warrants Issue was approved by the Securities Comission ("SC") via its letter dated 2 August 2000. Subsequently, after </t>
  </si>
  <si>
    <t xml:space="preserve">taking into account the prevailing weak market sentiment on the Kuala Lumpur Stock Exchange ("KLSE"), the Company on 18 January 2001 sought the </t>
  </si>
  <si>
    <t xml:space="preserve">approval of the SC to dispense with the cash consideration payable for the Replacement Warrants.  On 26 February 2001, SC granted its approval for </t>
  </si>
  <si>
    <t>the Company to issue four Replacement Warrants to holders of the Existing Warrants in return for their surrender of five Exisitng Warrants only for</t>
  </si>
  <si>
    <t>cancellation by the Company.  In addition, the SC also approved an extension of time of up to 25 June 2001 for the Company to complete the Proposed</t>
  </si>
  <si>
    <t>Replacement of Warrants Issue.</t>
  </si>
  <si>
    <t xml:space="preserve">On 19 March 2001, the Board of Directors announced that the exercise price of the Replacement Warrants shall be fixed at the par value of the Company's </t>
  </si>
  <si>
    <t>ordinary shares of RM1.00 each.</t>
  </si>
  <si>
    <t xml:space="preserve">sentiment on the KLSE, the Company has yet to implement the proposal.  The SC had via its letter dated 4 April 2001 granted the Company an extension </t>
  </si>
  <si>
    <t>Seasonal or Cyclical Factors</t>
  </si>
  <si>
    <t>The Group's operation is not materially affected by any seasonal or cyclical factors.</t>
  </si>
  <si>
    <t>Issuances and Repayment of Debt and Equity</t>
  </si>
  <si>
    <t xml:space="preserve">There were no issuances or repayment of debt and equity securities, share buy-backs, share cancellations, share held as treasury shares and </t>
  </si>
  <si>
    <t>resale of treasury shares during the financial period to date.</t>
  </si>
  <si>
    <t xml:space="preserve">Group Borrowings </t>
  </si>
  <si>
    <t>Short term</t>
  </si>
  <si>
    <t>Unsecured</t>
  </si>
  <si>
    <t>31/03/2001</t>
  </si>
  <si>
    <t>Loan stocks (3% Bank Guaranteed Redeemable Unsecured Loan Stocks 1996/2001)</t>
  </si>
  <si>
    <t>Revolving Credits</t>
  </si>
  <si>
    <t>Bank Overdrafts</t>
  </si>
  <si>
    <t>Bankers' Acceptances</t>
  </si>
  <si>
    <t xml:space="preserve">Contingent liabilities </t>
  </si>
  <si>
    <t>Guarantees given to</t>
  </si>
  <si>
    <t>-  bankers for facilities granted to subsidiaries</t>
  </si>
  <si>
    <t>Off Balance Sheet Financial Instruments</t>
  </si>
  <si>
    <t>There were no financial instruments with off balance sheet risk as at the date of this report.</t>
  </si>
  <si>
    <t>Material Litigation</t>
  </si>
  <si>
    <t>Sunway PMI-Pile Construction Sdn. Bhd. ("SPMI")</t>
  </si>
  <si>
    <t>a)</t>
  </si>
  <si>
    <t xml:space="preserve">c) </t>
  </si>
  <si>
    <t>Segmental Reporting</t>
  </si>
  <si>
    <t>Three Months Ended</t>
  </si>
  <si>
    <t>31 March 2001</t>
  </si>
  <si>
    <t>Revenue</t>
  </si>
  <si>
    <t>Loss</t>
  </si>
  <si>
    <t>Total Assets</t>
  </si>
  <si>
    <t>Before Tax</t>
  </si>
  <si>
    <t>Employed</t>
  </si>
  <si>
    <t>Manufacturing</t>
  </si>
  <si>
    <t>Construction</t>
  </si>
  <si>
    <t>Investment holdings / Others</t>
  </si>
  <si>
    <t>Associated  company</t>
  </si>
  <si>
    <t>Inter-segment revenue</t>
  </si>
  <si>
    <t>Total asset fr Balance sheet</t>
  </si>
  <si>
    <t>Material changes in the quarterly results compared to the preceding quarters</t>
  </si>
  <si>
    <t>Review of Performance</t>
  </si>
  <si>
    <t xml:space="preserve">The Group continues to focus on improving sales and margin by cost cutting measures for manufacturing and construction sectors. The Group has stepped </t>
  </si>
  <si>
    <t>up its effort in securing more contracts for the piling and construction sectors in line with the recovery of the low and medium cost property market.</t>
  </si>
  <si>
    <t>continues to be under pressure in the short term as the business continues to suffer from reduced business volume in the construction sector.</t>
  </si>
  <si>
    <t>Variance of Actual Profit from Profit Forecast</t>
  </si>
  <si>
    <t>Not applicable.</t>
  </si>
  <si>
    <t>Dividend</t>
  </si>
  <si>
    <t>The Board of Directors did not recommend any interim dividend for the reporting period.</t>
  </si>
  <si>
    <t>By order of the Board</t>
  </si>
  <si>
    <t>Susan S C Cheah</t>
  </si>
  <si>
    <t>Tan Kim Aun</t>
  </si>
  <si>
    <t>Secretaries</t>
  </si>
  <si>
    <t>Calculation of diluted EPS</t>
  </si>
  <si>
    <t xml:space="preserve">Closing rate </t>
  </si>
  <si>
    <t>31/1/2000</t>
  </si>
  <si>
    <t>28/2/2000</t>
  </si>
  <si>
    <t>31/3/2000</t>
  </si>
  <si>
    <t>30/4/2000</t>
  </si>
  <si>
    <t>31/5/2000</t>
  </si>
  <si>
    <t>30/6/2000</t>
  </si>
  <si>
    <t>31/7/2000</t>
  </si>
  <si>
    <t>30/8/2000</t>
  </si>
  <si>
    <t>31/9/2000</t>
  </si>
  <si>
    <t>30/10/2000</t>
  </si>
  <si>
    <t>30/11/2000</t>
  </si>
  <si>
    <t>31/12/2000</t>
  </si>
  <si>
    <t>Avg price</t>
  </si>
  <si>
    <t>YTD EPS</t>
  </si>
  <si>
    <t>Per share</t>
  </si>
  <si>
    <t>Earnings</t>
  </si>
  <si>
    <t>Shares</t>
  </si>
  <si>
    <t>Net profit for YTD 2000</t>
  </si>
  <si>
    <t>Share capital as at 30/6/2000</t>
  </si>
  <si>
    <t>Basic earnings per share (sen)</t>
  </si>
  <si>
    <t>ESOS issued 30/6/2000 at RM1.50</t>
  </si>
  <si>
    <t>No of shares would have been issue at fair value</t>
  </si>
  <si>
    <t>Diluted earnings per share</t>
  </si>
  <si>
    <t>EPS for Quarter</t>
  </si>
  <si>
    <t>Weighted avg. shares</t>
  </si>
  <si>
    <t>Shares issued</t>
  </si>
  <si>
    <t>Year end date</t>
  </si>
  <si>
    <t>O/S shares</t>
  </si>
  <si>
    <t>O/S days</t>
  </si>
  <si>
    <t>WA</t>
  </si>
  <si>
    <t>Secured</t>
  </si>
  <si>
    <t>Finance Lease and hire purchase obligations</t>
  </si>
  <si>
    <t>Finance lease and hire purchase obligations</t>
  </si>
  <si>
    <t>Long Term</t>
  </si>
  <si>
    <t xml:space="preserve">An action has been brought by SPMI against Villa Technobuild Sdn. Bhd. ("VT") on 16 November 1996 for the sum of RM 1,078,717.75 in respect of the </t>
  </si>
  <si>
    <t>supply and installation of precast micro-injection piles by SPMI for the project known as "Construction of a factory building and associates external work</t>
  </si>
  <si>
    <t>on Plot 1-12, Mukim Sungei Raja, Plot 1-7, Mukim Teja, Gopeng Industrial Park, Daerah Kinta, Perak for TSH-Smallholders Sdn. Bhd.". VT has</t>
  </si>
  <si>
    <t>counterclaimed for the sum of RM6,000,000 for the rectification and strengthening of the said factory building. SPMI's Reply and Defence to Counterclaim</t>
  </si>
  <si>
    <t xml:space="preserve">A defamation suit has been brought by SPMI against Savant-Asia Sdn Bhd ("SA") and their solicitors, Zaid Ibrahim &amp; Co, on 26 October 1999, for </t>
  </si>
  <si>
    <t xml:space="preserve">an advertisment published in a local newspaper regarding a winding-up petition notice against SPMI for failure to settle an outstanding debt due to SA </t>
  </si>
  <si>
    <t>of RM10,000,000 and general and aggravated damages. The action is in the process of being set down for trial. An order for summons for directions has been</t>
  </si>
  <si>
    <t xml:space="preserve">obtained on 25 July 2000.  SPMI's solicitors and SA's solicitors have filed their respective Affidavit Verifying List of Documents at the High Court of Kuala Lumpur.  </t>
  </si>
  <si>
    <t>SPMI's solicitors are of the opinion that SPMI has a reasonably good case against SA and Zaid Ibrahim &amp; Co. but are unable to speculate on the quantum</t>
  </si>
  <si>
    <t>per annum from the scheduled date of payment until full and final settlement thereof being the 20% down payment for works allegedly done and completed by</t>
  </si>
  <si>
    <t>d)</t>
  </si>
  <si>
    <t xml:space="preserve"> - third parties for supplying of raw materials</t>
  </si>
  <si>
    <t>investigations in respect of these allegations.  Preliminary information received and queries by SPMI solicitors show that such allegations and the amounts</t>
  </si>
  <si>
    <t xml:space="preserve">e) </t>
  </si>
  <si>
    <t>comprised in the Bukit Cerakah project.  SPMI has denied liability and is making arrangements to carry out tests and investigations on the affected site.</t>
  </si>
  <si>
    <t>There were no changes in the composition of the Group for the financial period under review including business combination, acquisition</t>
  </si>
  <si>
    <t>There are also no quoted securities in the balance sheet as at 31 March 2001.</t>
  </si>
  <si>
    <t xml:space="preserve">or disposal of subsidiaries and long term investments, restructuring and discontinuing operations except for the acquisition of the remaining 20% </t>
  </si>
  <si>
    <t xml:space="preserve">a proposed rights issue of up to RM182,522,000 nominal amount of 3% Irredeemable Convertible Unsecured Loan Stocks 2000/2005 ("ICULS") at 100% of the </t>
  </si>
  <si>
    <t>amount of ICULS with one New Warrant attached for every six existing ordinary shares of RM1.00 each held in the Company ("Proposed ICULS with New</t>
  </si>
  <si>
    <t xml:space="preserve">The Proposed ICULS with New Warrants Issue was approved by the SC via its letter 25 September 2000.  However, due to the prevailing weak market </t>
  </si>
  <si>
    <t>of time up to 25 September 2001 to complete the proposal.</t>
  </si>
  <si>
    <t>Details of contingent liabilities as at the date of issue of the report are as follows:</t>
  </si>
  <si>
    <t xml:space="preserve">has been filed in the High Court.  SPMI's defence to the counterclaim is based on, inter-alia, the fact that VT had not taken precautions </t>
  </si>
  <si>
    <t>consolidated on 5 October 1998 with the Ipoh High Court suit between TSH-Smallholders Sdn Bhd and Gopeng Lands Properties Sdn Bhd and two others.</t>
  </si>
  <si>
    <t>despite that SPMI had prior to the date of the advertisement fully settled the outstanding debt due to SA. SPMI is now claiming for specific damages</t>
  </si>
  <si>
    <t xml:space="preserve">An action has been brought by Antah Schindler Sdn. Bhd. ("Antah")  against SPMI on 6 May 1998 for the sum of RM2,196,000 and interest on the said sum at 8% </t>
  </si>
  <si>
    <t>set for full trial on 6 February 2002 and 7 February 2002.  The Directors intend to enter into negotiation with Antah to settle the case amicably.</t>
  </si>
  <si>
    <t>Antah for the project known as "Proposed Multi Storey Car Park and Tower on Lot 9312 &amp; 9313, Mukim Damansara, Selangor Darul Ehsan".  The case is</t>
  </si>
  <si>
    <t xml:space="preserve">Licence Agreement dated 3 December 1996 entered into between James Franklin and SPMI.  SPMI and its solicitors are currently carrying out </t>
  </si>
  <si>
    <t>claimed may be unfounded and misplaced.  No suits or arbitration proceedings have todate been instituted/commenced against SPMI.</t>
  </si>
  <si>
    <t>SPMI is alleged by L'Grande Development Sdn Bhd and Bina Goodyear Berhad to have carried out defective piling works for the double-storey linked houses</t>
  </si>
  <si>
    <t xml:space="preserve">The current quarter financial results recorded a revenue of RM28.7 million which is 14.98 % higher than that achieved in the preceding quarter. </t>
  </si>
  <si>
    <t>a proposed issue of up to 39,417,120 new warrants 2000/2006 ("Replacement Warrants") to the holders of the Company's existing warrants 1996/2006</t>
  </si>
  <si>
    <t>Basic (based on 126,515,600 ordinary shares) (sen)</t>
  </si>
  <si>
    <t>Fully diluted (based on 126,515,600 ordinary shares) (sen)</t>
  </si>
  <si>
    <t xml:space="preserve">when building the factory building and as such, the defects are not attributable to the quality of the PMI piles or piling works done by SPMI.  The above case was </t>
  </si>
  <si>
    <t>of damages that might be awarded by the Court.  The case is now fixed for mention on 25 June 2001.</t>
  </si>
  <si>
    <t>for machineries and equipment for the sum of USD1,550,000 and non-payment of certain licence fees amounting to USD1,000,000 pursuant to a Formal</t>
  </si>
  <si>
    <t>the previous quarter is mainly due to the additional provision and write down of idle fixed assets made in the preceding quarter.</t>
  </si>
  <si>
    <t>company, Pioneer Sun-Mix Concrete Sdn. Bhd. of RM3.4 million further impacted the Group's results.</t>
  </si>
  <si>
    <t xml:space="preserve">in the current quarter as a result of low business volume and thin margins in the piling and manufacturing sectors.  Share of higher losses from the associated </t>
  </si>
  <si>
    <t>SPMI has received a letter of demand dated 27 November 2000 from the solicitors acting on behalf of James Franklin in respect of an alleged non-payment</t>
  </si>
  <si>
    <t>DRAFT</t>
  </si>
  <si>
    <t>12.35 PM</t>
  </si>
  <si>
    <t>interest in Sunway Slag Cement Sdn Bhd (431362-X) on 26 February 2001 for a consideration of RM400.</t>
  </si>
  <si>
    <t>the Malaysian Accounting Standards Board and are consistent with those adopted in the 2000 Annual Report.</t>
  </si>
  <si>
    <t>to be fixed by the Ipoh High Court.  SPMI's solicitors are of the view that the chances of recovery for SPMI are fair.</t>
  </si>
  <si>
    <t xml:space="preserve">The Ipoh High Court suit was ordered to be disposed of first before proceeding with the above case.  As such, the case is now pending a next mention date </t>
  </si>
  <si>
    <t xml:space="preserve">The loss before tax has reduced from RM18.6 million to RM10.8 million for the same corresponding period.  The reduction from </t>
  </si>
  <si>
    <t>Current Year's Prospects</t>
  </si>
  <si>
    <t xml:space="preserve">The current year remains a challenging year for the Group as the business for the piling  and construction sectors are still competitive. Profit margins for the Group </t>
  </si>
  <si>
    <t>that 46,110,400 Exisiting Warrants representing 93.6% of the Existing Warrants have been surrendered by the holders.  The Existing Warrants which</t>
  </si>
  <si>
    <t xml:space="preserve">Kuala Lumpur Stock Exchange based on the terms of the Deed Poll dated 5 June 1996, Supplemental Deed Poll dated 24 April 1997 and the Further </t>
  </si>
  <si>
    <t>Supplemental Deed Poll dated 10 July 1999.</t>
  </si>
  <si>
    <t>During the financial period under review, the Group recorded a revenue of RM28.7 million and loss before tax of RM10.8 million. The Group continues to suffer losses</t>
  </si>
  <si>
    <t xml:space="preserve"> 29 May 2001</t>
  </si>
  <si>
    <t>29 May 2001</t>
  </si>
  <si>
    <t>On 25 May 2001 and further to the receipt by Suntech of the final verification by Malaysian Central Depository Sdn Bhd, the Board of Directors announced</t>
  </si>
  <si>
    <t>have been surrendered would be substituted with 36,888,320 Replacement Warrants.  The remaining 3,161,000 Existing Warrants will continue to be listed on the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</si>
</sst>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"/>
    <numFmt numFmtId="174" formatCode="#,##0.000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i/>
      <u val="single"/>
      <sz val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9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n">
        <color indexed="63"/>
      </top>
      <bottom style="double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84">
    <xf numFmtId="0" fontId="0" fillId="0" borderId="0" xfId="0" applyAlignment="1">
      <alignment/>
    </xf>
    <xf numFmtId="0" fontId="0" fillId="2" borderId="0" xfId="0" applyAlignment="1">
      <alignment/>
    </xf>
    <xf numFmtId="0" fontId="0" fillId="2" borderId="0" xfId="0" applyFont="1" applyAlignment="1">
      <alignment horizontal="centerContinuous"/>
    </xf>
    <xf numFmtId="0" fontId="0" fillId="2" borderId="2" xfId="0" applyFont="1" applyFill="1" applyAlignment="1">
      <alignment horizontal="center"/>
    </xf>
    <xf numFmtId="0" fontId="0" fillId="2" borderId="3" xfId="0" applyFont="1" applyFill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4" xfId="0" applyNumberFormat="1" applyFill="1" applyAlignment="1">
      <alignment/>
    </xf>
    <xf numFmtId="0" fontId="0" fillId="0" borderId="0" xfId="0" applyFont="1" applyAlignment="1">
      <alignment horizontal="center"/>
    </xf>
    <xf numFmtId="4" fontId="3" fillId="0" borderId="0" xfId="0" applyNumberFormat="1" applyBorder="1" applyAlignment="1">
      <alignment/>
    </xf>
    <xf numFmtId="3" fontId="0" fillId="2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2" borderId="5" xfId="0" applyNumberFormat="1" applyFont="1" applyFill="1" applyBorder="1" applyAlignment="1">
      <alignment horizontal="center"/>
    </xf>
    <xf numFmtId="3" fontId="0" fillId="2" borderId="3" xfId="0" applyNumberFormat="1" applyFont="1" applyFill="1" applyAlignment="1">
      <alignment horizontal="right"/>
    </xf>
    <xf numFmtId="3" fontId="0" fillId="2" borderId="6" xfId="0" applyNumberFormat="1" applyFill="1" applyAlignment="1">
      <alignment/>
    </xf>
    <xf numFmtId="0" fontId="9" fillId="0" borderId="0" xfId="0" applyBorder="1" applyAlignment="1">
      <alignment/>
    </xf>
    <xf numFmtId="0" fontId="0" fillId="2" borderId="0" xfId="0" applyFont="1" applyAlignment="1">
      <alignment horizontal="center"/>
    </xf>
    <xf numFmtId="0" fontId="0" fillId="2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3" borderId="0" xfId="16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2" xfId="16" applyFill="1" applyAlignment="1">
      <alignment/>
    </xf>
    <xf numFmtId="1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" borderId="7" xfId="16" applyFill="1" applyAlignment="1">
      <alignment/>
    </xf>
    <xf numFmtId="15" fontId="0" fillId="0" borderId="0" xfId="0" applyNumberFormat="1" applyAlignment="1">
      <alignment/>
    </xf>
    <xf numFmtId="3" fontId="0" fillId="0" borderId="0" xfId="16" applyAlignment="1">
      <alignment/>
    </xf>
    <xf numFmtId="3" fontId="0" fillId="2" borderId="2" xfId="0" applyNumberFormat="1" applyFont="1" applyFill="1" applyAlignment="1">
      <alignment horizontal="right"/>
    </xf>
    <xf numFmtId="3" fontId="0" fillId="0" borderId="3" xfId="16" applyFill="1" applyAlignment="1">
      <alignment/>
    </xf>
    <xf numFmtId="3" fontId="0" fillId="2" borderId="3" xfId="16" applyFont="1" applyFill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Border="1" applyAlignment="1">
      <alignment/>
    </xf>
    <xf numFmtId="0" fontId="10" fillId="3" borderId="0" xfId="0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Border="1" applyAlignment="1">
      <alignment/>
    </xf>
    <xf numFmtId="0" fontId="0" fillId="3" borderId="0" xfId="0" applyFont="1" applyAlignment="1">
      <alignment horizontal="center"/>
    </xf>
    <xf numFmtId="0" fontId="8" fillId="3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3" borderId="0" xfId="0" applyBorder="1" applyAlignment="1">
      <alignment/>
    </xf>
    <xf numFmtId="3" fontId="0" fillId="2" borderId="8" xfId="0" applyNumberFormat="1" applyFont="1" applyFill="1" applyAlignment="1">
      <alignment horizontal="right"/>
    </xf>
    <xf numFmtId="4" fontId="6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0" fillId="2" borderId="3" xfId="0" applyNumberFormat="1" applyFont="1" applyFill="1" applyAlignment="1">
      <alignment horizontal="right"/>
    </xf>
    <xf numFmtId="164" fontId="0" fillId="2" borderId="9" xfId="0" applyNumberFormat="1" applyFont="1" applyFill="1" applyAlignment="1">
      <alignment horizontal="right"/>
    </xf>
    <xf numFmtId="0" fontId="0" fillId="0" borderId="0" xfId="0" applyAlignment="1">
      <alignment/>
    </xf>
    <xf numFmtId="4" fontId="0" fillId="0" borderId="6" xfId="0" applyNumberFormat="1" applyFill="1" applyAlignment="1">
      <alignment/>
    </xf>
    <xf numFmtId="3" fontId="0" fillId="0" borderId="4" xfId="16" applyFill="1" applyAlignment="1">
      <alignment/>
    </xf>
    <xf numFmtId="0" fontId="0" fillId="0" borderId="0" xfId="0" applyFont="1" applyAlignment="1">
      <alignment horizontal="center"/>
    </xf>
    <xf numFmtId="3" fontId="0" fillId="0" borderId="9" xfId="16" applyFill="1" applyAlignment="1">
      <alignment/>
    </xf>
    <xf numFmtId="0" fontId="7" fillId="3" borderId="0" xfId="0" applyBorder="1" applyAlignment="1">
      <alignment/>
    </xf>
    <xf numFmtId="0" fontId="0" fillId="3" borderId="0" xfId="0" applyAlignment="1">
      <alignment/>
    </xf>
    <xf numFmtId="0" fontId="0" fillId="3" borderId="0" xfId="16" applyFill="1" applyAlignment="1">
      <alignment/>
    </xf>
    <xf numFmtId="0" fontId="0" fillId="3" borderId="0" xfId="0" applyFont="1" applyAlignment="1">
      <alignment horizontal="center"/>
    </xf>
    <xf numFmtId="4" fontId="0" fillId="3" borderId="0" xfId="0" applyNumberFormat="1" applyAlignment="1">
      <alignment/>
    </xf>
    <xf numFmtId="0" fontId="0" fillId="3" borderId="0" xfId="0" applyFont="1" applyAlignment="1">
      <alignment horizontal="right"/>
    </xf>
    <xf numFmtId="0" fontId="6" fillId="3" borderId="0" xfId="0" applyBorder="1" applyAlignment="1">
      <alignment/>
    </xf>
    <xf numFmtId="0" fontId="0" fillId="3" borderId="0" xfId="0" applyFont="1" applyAlignment="1">
      <alignment horizontal="left"/>
    </xf>
    <xf numFmtId="0" fontId="0" fillId="3" borderId="10" xfId="0" applyFont="1" applyFill="1" applyAlignment="1">
      <alignment horizontal="center"/>
    </xf>
    <xf numFmtId="3" fontId="0" fillId="3" borderId="11" xfId="0" applyNumberFormat="1" applyFill="1" applyAlignment="1">
      <alignment/>
    </xf>
    <xf numFmtId="3" fontId="0" fillId="3" borderId="12" xfId="0" applyNumberFormat="1" applyFill="1" applyAlignment="1">
      <alignment/>
    </xf>
    <xf numFmtId="0" fontId="8" fillId="3" borderId="10" xfId="0" applyFont="1" applyFill="1" applyBorder="1" applyAlignment="1">
      <alignment horizontal="center"/>
    </xf>
    <xf numFmtId="0" fontId="0" fillId="3" borderId="7" xfId="0" applyFill="1" applyAlignment="1">
      <alignment/>
    </xf>
    <xf numFmtId="3" fontId="0" fillId="3" borderId="13" xfId="0" applyNumberFormat="1" applyFill="1" applyAlignment="1">
      <alignment/>
    </xf>
    <xf numFmtId="3" fontId="3" fillId="3" borderId="0" xfId="0" applyNumberFormat="1" applyBorder="1" applyAlignment="1">
      <alignment/>
    </xf>
    <xf numFmtId="3" fontId="0" fillId="3" borderId="14" xfId="0" applyNumberFormat="1" applyFill="1" applyAlignment="1">
      <alignment/>
    </xf>
    <xf numFmtId="0" fontId="0" fillId="3" borderId="0" xfId="0" applyAlignment="1">
      <alignment/>
    </xf>
    <xf numFmtId="0" fontId="0" fillId="3" borderId="11" xfId="0" applyFill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0" fontId="0" fillId="3" borderId="0" xfId="0" applyFont="1" applyAlignment="1">
      <alignment horizontal="left"/>
    </xf>
    <xf numFmtId="0" fontId="3" fillId="3" borderId="0" xfId="0" applyFont="1" applyBorder="1" applyAlignment="1">
      <alignment horizontal="left"/>
    </xf>
    <xf numFmtId="0" fontId="3" fillId="3" borderId="0" xfId="0" applyBorder="1" applyAlignment="1">
      <alignment/>
    </xf>
    <xf numFmtId="0" fontId="5" fillId="3" borderId="0" xfId="0" applyBorder="1" applyAlignment="1">
      <alignment/>
    </xf>
    <xf numFmtId="3" fontId="0" fillId="3" borderId="0" xfId="0" applyNumberFormat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3" fontId="0" fillId="3" borderId="0" xfId="0" applyNumberFormat="1" applyFont="1" applyAlignment="1">
      <alignment horizontal="right"/>
    </xf>
    <xf numFmtId="3" fontId="0" fillId="3" borderId="0" xfId="0" applyNumberFormat="1" applyAlignment="1">
      <alignment/>
    </xf>
    <xf numFmtId="3" fontId="0" fillId="3" borderId="0" xfId="0" applyNumberFormat="1" applyFont="1" applyAlignment="1">
      <alignment horizontal="centerContinuous"/>
    </xf>
    <xf numFmtId="0" fontId="0" fillId="3" borderId="7" xfId="0" applyFont="1" applyFill="1" applyAlignment="1">
      <alignment horizontal="center"/>
    </xf>
    <xf numFmtId="0" fontId="8" fillId="3" borderId="15" xfId="0" applyFont="1" applyFill="1" applyBorder="1" applyAlignment="1">
      <alignment horizontal="center"/>
    </xf>
    <xf numFmtId="3" fontId="0" fillId="3" borderId="16" xfId="0" applyNumberFormat="1" applyFill="1" applyAlignment="1">
      <alignment/>
    </xf>
    <xf numFmtId="0" fontId="0" fillId="3" borderId="13" xfId="0" applyFill="1" applyAlignment="1">
      <alignment/>
    </xf>
    <xf numFmtId="3" fontId="3" fillId="3" borderId="14" xfId="0" applyNumberFormat="1" applyFill="1" applyBorder="1" applyAlignment="1">
      <alignment/>
    </xf>
    <xf numFmtId="0" fontId="0" fillId="3" borderId="16" xfId="0" applyFont="1" applyFill="1" applyAlignment="1">
      <alignment horizontal="center"/>
    </xf>
    <xf numFmtId="3" fontId="0" fillId="3" borderId="17" xfId="0" applyNumberFormat="1" applyFont="1" applyFill="1" applyAlignment="1">
      <alignment horizontal="center"/>
    </xf>
    <xf numFmtId="0" fontId="8" fillId="3" borderId="16" xfId="0" applyFont="1" applyFill="1" applyBorder="1" applyAlignment="1">
      <alignment horizontal="center"/>
    </xf>
    <xf numFmtId="3" fontId="0" fillId="3" borderId="13" xfId="0" applyNumberFormat="1" applyFont="1" applyFill="1" applyAlignment="1">
      <alignment horizontal="right"/>
    </xf>
    <xf numFmtId="0" fontId="0" fillId="3" borderId="17" xfId="0" applyFill="1" applyAlignment="1">
      <alignment/>
    </xf>
    <xf numFmtId="3" fontId="0" fillId="3" borderId="18" xfId="0" applyNumberFormat="1" applyFill="1" applyAlignment="1">
      <alignment/>
    </xf>
    <xf numFmtId="0" fontId="0" fillId="3" borderId="19" xfId="0" applyFont="1" applyFill="1" applyAlignment="1">
      <alignment horizontal="center"/>
    </xf>
    <xf numFmtId="3" fontId="0" fillId="3" borderId="20" xfId="0" applyNumberFormat="1" applyFont="1" applyFill="1" applyAlignment="1">
      <alignment horizontal="center"/>
    </xf>
    <xf numFmtId="0" fontId="8" fillId="3" borderId="19" xfId="0" applyFont="1" applyFill="1" applyBorder="1" applyAlignment="1">
      <alignment horizontal="center"/>
    </xf>
    <xf numFmtId="3" fontId="0" fillId="3" borderId="21" xfId="0" applyNumberFormat="1" applyFill="1" applyAlignment="1">
      <alignment/>
    </xf>
    <xf numFmtId="0" fontId="0" fillId="3" borderId="20" xfId="0" applyFill="1" applyAlignment="1">
      <alignment/>
    </xf>
    <xf numFmtId="14" fontId="0" fillId="2" borderId="22" xfId="0" applyNumberFormat="1" applyFont="1" applyFill="1" applyAlignment="1">
      <alignment horizontal="center"/>
    </xf>
    <xf numFmtId="0" fontId="0" fillId="3" borderId="0" xfId="0" applyAlignment="1">
      <alignment horizontal="left"/>
    </xf>
    <xf numFmtId="3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3" borderId="0" xfId="0" applyAlignment="1" quotePrefix="1">
      <alignment horizontal="right"/>
    </xf>
    <xf numFmtId="0" fontId="0" fillId="3" borderId="0" xfId="0" applyAlignment="1" quotePrefix="1">
      <alignment/>
    </xf>
    <xf numFmtId="0" fontId="0" fillId="3" borderId="0" xfId="0" applyAlignment="1">
      <alignment horizontal="center"/>
    </xf>
    <xf numFmtId="3" fontId="0" fillId="3" borderId="7" xfId="16" applyFill="1" applyAlignment="1">
      <alignment horizontal="right"/>
    </xf>
    <xf numFmtId="0" fontId="0" fillId="3" borderId="17" xfId="0" applyFill="1" applyAlignment="1" quotePrefix="1">
      <alignment horizontal="center"/>
    </xf>
    <xf numFmtId="0" fontId="0" fillId="3" borderId="0" xfId="0" applyAlignment="1">
      <alignment horizontal="left"/>
    </xf>
    <xf numFmtId="3" fontId="0" fillId="3" borderId="15" xfId="16" applyFill="1" applyAlignment="1">
      <alignment horizontal="right"/>
    </xf>
    <xf numFmtId="15" fontId="3" fillId="3" borderId="0" xfId="0" applyNumberFormat="1" applyFont="1" applyBorder="1" applyAlignment="1" quotePrefix="1">
      <alignment horizontal="centerContinuous"/>
    </xf>
    <xf numFmtId="14" fontId="0" fillId="3" borderId="17" xfId="0" applyNumberFormat="1" applyFill="1" applyAlignment="1" quotePrefix="1">
      <alignment horizontal="center"/>
    </xf>
    <xf numFmtId="3" fontId="0" fillId="3" borderId="15" xfId="16" applyFont="1" applyFill="1" applyAlignment="1">
      <alignment horizontal="right"/>
    </xf>
    <xf numFmtId="0" fontId="3" fillId="3" borderId="0" xfId="0" applyFont="1" applyBorder="1" applyAlignment="1">
      <alignment/>
    </xf>
    <xf numFmtId="0" fontId="6" fillId="3" borderId="0" xfId="0" applyFont="1" applyBorder="1" applyAlignment="1">
      <alignment/>
    </xf>
    <xf numFmtId="0" fontId="6" fillId="3" borderId="0" xfId="0" applyFont="1" applyAlignment="1">
      <alignment horizontal="left"/>
    </xf>
    <xf numFmtId="0" fontId="8" fillId="3" borderId="7" xfId="0" applyFont="1" applyFill="1" applyBorder="1" applyAlignment="1">
      <alignment horizontal="center"/>
    </xf>
    <xf numFmtId="3" fontId="0" fillId="3" borderId="7" xfId="15" applyNumberFormat="1" applyFill="1" applyAlignment="1">
      <alignment/>
    </xf>
    <xf numFmtId="3" fontId="0" fillId="3" borderId="0" xfId="16" applyFont="1" applyAlignment="1">
      <alignment horizontal="right"/>
    </xf>
    <xf numFmtId="3" fontId="0" fillId="3" borderId="6" xfId="16" applyFont="1" applyFill="1" applyAlignment="1">
      <alignment horizontal="right"/>
    </xf>
    <xf numFmtId="0" fontId="0" fillId="3" borderId="23" xfId="0" applyFont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3" borderId="0" xfId="0" applyAlignment="1">
      <alignment horizontal="right"/>
    </xf>
    <xf numFmtId="15" fontId="0" fillId="3" borderId="0" xfId="0" applyNumberFormat="1" applyAlignment="1">
      <alignment horizontal="right"/>
    </xf>
    <xf numFmtId="169" fontId="0" fillId="2" borderId="3" xfId="15" applyFill="1" applyAlignment="1">
      <alignment/>
    </xf>
    <xf numFmtId="169" fontId="0" fillId="3" borderId="0" xfId="15" applyAlignment="1">
      <alignment/>
    </xf>
    <xf numFmtId="3" fontId="0" fillId="2" borderId="3" xfId="15" applyNumberFormat="1" applyFill="1" applyAlignment="1">
      <alignment/>
    </xf>
    <xf numFmtId="3" fontId="0" fillId="2" borderId="3" xfId="15" applyNumberFormat="1" applyFont="1" applyFill="1" applyAlignment="1">
      <alignment horizontal="right"/>
    </xf>
    <xf numFmtId="3" fontId="0" fillId="2" borderId="24" xfId="15" applyNumberFormat="1" applyFill="1" applyAlignment="1">
      <alignment/>
    </xf>
    <xf numFmtId="3" fontId="0" fillId="2" borderId="22" xfId="15" applyNumberFormat="1" applyFill="1" applyAlignment="1">
      <alignment/>
    </xf>
    <xf numFmtId="3" fontId="0" fillId="2" borderId="5" xfId="15" applyNumberFormat="1" applyFill="1" applyAlignment="1">
      <alignment/>
    </xf>
    <xf numFmtId="3" fontId="0" fillId="2" borderId="25" xfId="15" applyNumberFormat="1" applyFill="1" applyAlignment="1">
      <alignment/>
    </xf>
    <xf numFmtId="3" fontId="0" fillId="2" borderId="9" xfId="15" applyNumberFormat="1" applyFill="1" applyAlignment="1">
      <alignment/>
    </xf>
    <xf numFmtId="3" fontId="0" fillId="3" borderId="0" xfId="15" applyNumberFormat="1" applyAlignment="1">
      <alignment/>
    </xf>
    <xf numFmtId="172" fontId="0" fillId="2" borderId="26" xfId="15" applyNumberFormat="1" applyFill="1" applyAlignment="1">
      <alignment/>
    </xf>
    <xf numFmtId="169" fontId="0" fillId="3" borderId="11" xfId="15" applyFill="1" applyAlignment="1">
      <alignment/>
    </xf>
    <xf numFmtId="169" fontId="0" fillId="3" borderId="0" xfId="15" applyFont="1" applyAlignment="1">
      <alignment horizontal="centerContinuous"/>
    </xf>
    <xf numFmtId="169" fontId="3" fillId="3" borderId="0" xfId="15" applyFont="1" applyBorder="1" applyAlignment="1">
      <alignment horizontal="centerContinuous"/>
    </xf>
    <xf numFmtId="169" fontId="0" fillId="3" borderId="0" xfId="15" applyFont="1" applyAlignment="1">
      <alignment horizontal="centerContinuous"/>
    </xf>
    <xf numFmtId="169" fontId="3" fillId="3" borderId="0" xfId="15" applyFont="1" applyBorder="1" applyAlignment="1">
      <alignment horizontal="center"/>
    </xf>
    <xf numFmtId="169" fontId="3" fillId="3" borderId="0" xfId="15" applyBorder="1" applyAlignment="1">
      <alignment/>
    </xf>
    <xf numFmtId="169" fontId="0" fillId="3" borderId="0" xfId="15" applyFont="1" applyAlignment="1">
      <alignment horizontal="center"/>
    </xf>
    <xf numFmtId="169" fontId="0" fillId="3" borderId="0" xfId="15" applyAlignment="1">
      <alignment/>
    </xf>
    <xf numFmtId="169" fontId="0" fillId="2" borderId="27" xfId="15" applyFont="1" applyFill="1" applyAlignment="1">
      <alignment horizontal="centerContinuous"/>
    </xf>
    <xf numFmtId="169" fontId="0" fillId="2" borderId="28" xfId="15" applyFont="1" applyFill="1" applyAlignment="1">
      <alignment horizontal="centerContinuous"/>
    </xf>
    <xf numFmtId="169" fontId="0" fillId="2" borderId="29" xfId="15" applyFont="1" applyFill="1" applyAlignment="1">
      <alignment horizontal="centerContinuous"/>
    </xf>
    <xf numFmtId="169" fontId="0" fillId="2" borderId="30" xfId="15" applyFont="1" applyFill="1" applyAlignment="1">
      <alignment horizontal="centerContinuous"/>
    </xf>
    <xf numFmtId="169" fontId="0" fillId="2" borderId="31" xfId="15" applyFont="1" applyFill="1" applyAlignment="1">
      <alignment horizontal="center"/>
    </xf>
    <xf numFmtId="169" fontId="0" fillId="2" borderId="32" xfId="15" applyFont="1" applyFill="1" applyAlignment="1">
      <alignment horizontal="center"/>
    </xf>
    <xf numFmtId="169" fontId="0" fillId="2" borderId="33" xfId="15" applyFont="1" applyFill="1" applyAlignment="1">
      <alignment horizontal="center"/>
    </xf>
    <xf numFmtId="169" fontId="0" fillId="2" borderId="34" xfId="15" applyFont="1" applyFill="1" applyAlignment="1">
      <alignment horizontal="center"/>
    </xf>
    <xf numFmtId="169" fontId="0" fillId="2" borderId="24" xfId="15" applyFont="1" applyFill="1" applyAlignment="1">
      <alignment horizontal="center"/>
    </xf>
    <xf numFmtId="169" fontId="0" fillId="2" borderId="35" xfId="15" applyFont="1" applyFill="1" applyAlignment="1">
      <alignment horizontal="center"/>
    </xf>
    <xf numFmtId="169" fontId="0" fillId="2" borderId="36" xfId="15" applyFill="1" applyAlignment="1" quotePrefix="1">
      <alignment horizontal="center"/>
    </xf>
    <xf numFmtId="169" fontId="0" fillId="2" borderId="37" xfId="15" applyFill="1" applyAlignment="1" quotePrefix="1">
      <alignment horizontal="center"/>
    </xf>
    <xf numFmtId="169" fontId="8" fillId="2" borderId="36" xfId="15" applyFont="1" applyFill="1" applyBorder="1" applyAlignment="1">
      <alignment horizontal="center"/>
    </xf>
    <xf numFmtId="169" fontId="8" fillId="2" borderId="37" xfId="15" applyFont="1" applyFill="1" applyBorder="1" applyAlignment="1">
      <alignment horizontal="center"/>
    </xf>
    <xf numFmtId="169" fontId="0" fillId="2" borderId="24" xfId="15" applyFont="1" applyFill="1" applyAlignment="1">
      <alignment horizontal="right"/>
    </xf>
    <xf numFmtId="169" fontId="0" fillId="2" borderId="35" xfId="15" applyFont="1" applyFill="1" applyAlignment="1">
      <alignment horizontal="right"/>
    </xf>
    <xf numFmtId="169" fontId="0" fillId="3" borderId="0" xfId="15" applyFont="1" applyAlignment="1">
      <alignment horizontal="right"/>
    </xf>
    <xf numFmtId="169" fontId="0" fillId="2" borderId="33" xfId="15" applyFont="1" applyFill="1" applyAlignment="1">
      <alignment horizontal="right"/>
    </xf>
    <xf numFmtId="169" fontId="0" fillId="2" borderId="24" xfId="15" applyFill="1" applyAlignment="1">
      <alignment horizontal="right"/>
    </xf>
    <xf numFmtId="169" fontId="0" fillId="2" borderId="34" xfId="15" applyFont="1" applyFill="1" applyAlignment="1">
      <alignment horizontal="right"/>
    </xf>
    <xf numFmtId="169" fontId="0" fillId="2" borderId="38" xfId="15" applyFont="1" applyFill="1" applyAlignment="1">
      <alignment horizontal="right"/>
    </xf>
    <xf numFmtId="169" fontId="0" fillId="0" borderId="0" xfId="15" applyAlignment="1">
      <alignment/>
    </xf>
    <xf numFmtId="176" fontId="0" fillId="2" borderId="24" xfId="15" applyNumberFormat="1" applyFont="1" applyFill="1" applyAlignment="1">
      <alignment horizontal="right"/>
    </xf>
    <xf numFmtId="176" fontId="0" fillId="2" borderId="35" xfId="15" applyNumberFormat="1" applyFont="1" applyFill="1" applyAlignment="1">
      <alignment horizontal="right"/>
    </xf>
    <xf numFmtId="176" fontId="0" fillId="3" borderId="0" xfId="15" applyNumberFormat="1" applyFont="1" applyAlignment="1">
      <alignment horizontal="right"/>
    </xf>
    <xf numFmtId="176" fontId="0" fillId="2" borderId="34" xfId="15" applyNumberFormat="1" applyFont="1" applyFill="1" applyAlignment="1">
      <alignment horizontal="right"/>
    </xf>
    <xf numFmtId="176" fontId="0" fillId="2" borderId="24" xfId="15" applyNumberFormat="1" applyFill="1" applyAlignment="1">
      <alignment horizontal="right"/>
    </xf>
    <xf numFmtId="176" fontId="0" fillId="2" borderId="35" xfId="15" applyNumberFormat="1" applyFill="1" applyAlignment="1">
      <alignment horizontal="right"/>
    </xf>
    <xf numFmtId="176" fontId="0" fillId="2" borderId="39" xfId="15" applyNumberFormat="1" applyFont="1" applyFill="1" applyAlignment="1">
      <alignment horizontal="right"/>
    </xf>
    <xf numFmtId="176" fontId="0" fillId="2" borderId="40" xfId="15" applyNumberFormat="1" applyFont="1" applyFill="1" applyAlignment="1">
      <alignment horizontal="right"/>
    </xf>
    <xf numFmtId="169" fontId="0" fillId="3" borderId="16" xfId="15" applyFill="1" applyAlignment="1">
      <alignment/>
    </xf>
    <xf numFmtId="169" fontId="0" fillId="3" borderId="13" xfId="15" applyFill="1" applyAlignment="1">
      <alignment/>
    </xf>
    <xf numFmtId="169" fontId="3" fillId="3" borderId="14" xfId="15" applyFill="1" applyBorder="1" applyAlignment="1">
      <alignment/>
    </xf>
    <xf numFmtId="169" fontId="0" fillId="3" borderId="12" xfId="15" applyFill="1" applyAlignment="1">
      <alignment/>
    </xf>
    <xf numFmtId="169" fontId="0" fillId="3" borderId="41" xfId="15" applyFill="1" applyBorder="1" applyAlignment="1">
      <alignment/>
    </xf>
    <xf numFmtId="3" fontId="0" fillId="2" borderId="3" xfId="15" applyNumberFormat="1" applyFont="1" applyFill="1" applyAlignment="1">
      <alignment/>
    </xf>
    <xf numFmtId="0" fontId="3" fillId="3" borderId="0" xfId="0" applyFont="1" applyBorder="1" applyAlignment="1">
      <alignment/>
    </xf>
    <xf numFmtId="0" fontId="3" fillId="3" borderId="0" xfId="0" applyFont="1" applyBorder="1" applyAlignment="1">
      <alignment horizontal="center"/>
    </xf>
    <xf numFmtId="0" fontId="0" fillId="3" borderId="0" xfId="0" applyFont="1" applyAlignment="1">
      <alignment horizontal="center"/>
    </xf>
    <xf numFmtId="169" fontId="0" fillId="3" borderId="0" xfId="15" applyFont="1" applyAlignment="1" quotePrefix="1">
      <alignment/>
    </xf>
    <xf numFmtId="15" fontId="0" fillId="3" borderId="0" xfId="0" applyNumberFormat="1" applyAlignment="1" quotePrefix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H74" sqref="A1:H74"/>
    </sheetView>
  </sheetViews>
  <sheetFormatPr defaultColWidth="9.140625" defaultRowHeight="12.75"/>
  <cols>
    <col min="3" max="3" width="25.00390625" style="0" customWidth="1"/>
    <col min="4" max="4" width="29.140625" style="0" customWidth="1"/>
    <col min="5" max="5" width="18.28125" style="0" customWidth="1"/>
    <col min="6" max="6" width="14.00390625" style="0" customWidth="1"/>
    <col min="7" max="7" width="14.421875" style="0" customWidth="1"/>
    <col min="8" max="8" width="3.00390625" style="0" customWidth="1"/>
  </cols>
  <sheetData>
    <row r="1" spans="1:9" ht="12.75">
      <c r="A1" s="67" t="s">
        <v>0</v>
      </c>
      <c r="B1" s="67"/>
      <c r="C1" s="67"/>
      <c r="D1" s="67"/>
      <c r="E1" s="67"/>
      <c r="F1" s="67"/>
      <c r="G1" s="183" t="s">
        <v>298</v>
      </c>
      <c r="H1" s="56"/>
      <c r="I1" s="46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46"/>
    </row>
    <row r="3" spans="1:9" ht="12.75">
      <c r="A3" s="68"/>
      <c r="B3" s="68"/>
      <c r="C3" s="68"/>
      <c r="D3" s="68"/>
      <c r="E3" s="68"/>
      <c r="F3" s="68"/>
      <c r="G3" s="68"/>
      <c r="H3" s="68"/>
      <c r="I3" s="46"/>
    </row>
    <row r="4" spans="1:9" ht="12.75">
      <c r="A4" s="67"/>
      <c r="B4" s="67"/>
      <c r="C4" s="67"/>
      <c r="D4" s="67"/>
      <c r="E4" s="67"/>
      <c r="F4" s="67"/>
      <c r="G4" s="67"/>
      <c r="H4" s="67"/>
      <c r="I4" s="46"/>
    </row>
    <row r="5" spans="1:9" ht="12.75">
      <c r="A5" s="67"/>
      <c r="B5" s="67"/>
      <c r="C5" s="67"/>
      <c r="D5" s="67"/>
      <c r="E5" s="67"/>
      <c r="F5" s="67"/>
      <c r="G5" s="67"/>
      <c r="H5" s="52"/>
      <c r="I5" s="46"/>
    </row>
    <row r="6" spans="1:8" ht="12.75">
      <c r="A6" s="69" t="s">
        <v>2</v>
      </c>
      <c r="B6" s="70"/>
      <c r="C6" s="70"/>
      <c r="D6" s="70"/>
      <c r="E6" s="70"/>
      <c r="F6" s="70"/>
      <c r="G6" s="70"/>
      <c r="H6" s="70" t="s">
        <v>3</v>
      </c>
    </row>
    <row r="7" spans="1:8" ht="12.75">
      <c r="A7" s="70" t="s">
        <v>4</v>
      </c>
      <c r="B7" s="70"/>
      <c r="C7" s="70"/>
      <c r="D7" s="70"/>
      <c r="E7" s="70"/>
      <c r="F7" s="70"/>
      <c r="G7" s="70"/>
      <c r="H7" s="70" t="s">
        <v>3</v>
      </c>
    </row>
    <row r="8" spans="1:8" ht="12.75">
      <c r="A8" s="70" t="s">
        <v>5</v>
      </c>
      <c r="B8" s="70"/>
      <c r="C8" s="70"/>
      <c r="D8" s="70"/>
      <c r="E8" s="70"/>
      <c r="F8" s="70"/>
      <c r="G8" s="70"/>
      <c r="H8" s="70" t="s">
        <v>3</v>
      </c>
    </row>
    <row r="9" spans="1:8" ht="12.75">
      <c r="A9" s="71"/>
      <c r="B9" s="67"/>
      <c r="C9" s="67"/>
      <c r="D9" s="67"/>
      <c r="E9" s="67"/>
      <c r="F9" s="67"/>
      <c r="G9" s="67"/>
      <c r="H9" s="67"/>
    </row>
    <row r="10" spans="1:8" ht="12.75">
      <c r="A10" s="69" t="s">
        <v>6</v>
      </c>
      <c r="B10" s="70"/>
      <c r="C10" s="70"/>
      <c r="D10" s="70"/>
      <c r="E10" s="70"/>
      <c r="F10" s="70"/>
      <c r="G10" s="122"/>
      <c r="H10" s="70" t="s">
        <v>3</v>
      </c>
    </row>
    <row r="11" spans="1:8" ht="12.75">
      <c r="A11" s="72"/>
      <c r="B11" s="70"/>
      <c r="C11" s="70"/>
      <c r="D11" s="70"/>
      <c r="E11" s="70"/>
      <c r="F11" s="67"/>
      <c r="G11" s="123"/>
      <c r="H11" s="67"/>
    </row>
    <row r="12" spans="1:8" ht="12.75">
      <c r="A12" s="69" t="s">
        <v>7</v>
      </c>
      <c r="B12" s="70"/>
      <c r="C12" s="70"/>
      <c r="D12" s="70"/>
      <c r="E12" s="70"/>
      <c r="F12" s="70"/>
      <c r="G12" s="122"/>
      <c r="H12" s="70" t="s">
        <v>3</v>
      </c>
    </row>
    <row r="13" spans="1:8" ht="12.75">
      <c r="A13" s="69" t="s">
        <v>8</v>
      </c>
      <c r="B13" s="70"/>
      <c r="C13" s="70"/>
      <c r="D13" s="70"/>
      <c r="E13" s="70"/>
      <c r="F13" s="70"/>
      <c r="G13" s="70"/>
      <c r="H13" s="70" t="s">
        <v>3</v>
      </c>
    </row>
    <row r="14" spans="1:8" ht="12.75">
      <c r="A14" s="71"/>
      <c r="B14" s="67"/>
      <c r="C14" s="67"/>
      <c r="D14" s="67"/>
      <c r="E14" s="67"/>
      <c r="F14" s="67"/>
      <c r="G14" s="67"/>
      <c r="H14" s="67"/>
    </row>
    <row r="15" spans="1:8" ht="12.75">
      <c r="A15" s="67"/>
      <c r="B15" s="67"/>
      <c r="C15" s="67"/>
      <c r="D15" s="67"/>
      <c r="E15" s="67"/>
      <c r="F15" s="67"/>
      <c r="G15" s="67"/>
      <c r="H15" s="67"/>
    </row>
    <row r="16" spans="1:8" ht="12.75">
      <c r="A16" s="67" t="s">
        <v>9</v>
      </c>
      <c r="B16" s="67"/>
      <c r="C16" s="67"/>
      <c r="D16" s="67"/>
      <c r="E16" s="67"/>
      <c r="F16" s="67"/>
      <c r="G16" s="67"/>
      <c r="H16" s="67"/>
    </row>
    <row r="17" spans="1:8" ht="12.75">
      <c r="A17" s="67"/>
      <c r="B17" s="67"/>
      <c r="C17" s="67"/>
      <c r="D17" s="67"/>
      <c r="E17" s="67"/>
      <c r="F17" s="67"/>
      <c r="G17" s="67"/>
      <c r="H17" s="67"/>
    </row>
    <row r="18" spans="1:8" ht="12.75">
      <c r="A18" s="67"/>
      <c r="B18" s="67"/>
      <c r="C18" s="67"/>
      <c r="D18" s="67"/>
      <c r="E18" s="67"/>
      <c r="F18" s="67"/>
      <c r="G18" s="67"/>
      <c r="H18" s="67"/>
    </row>
    <row r="19" spans="1:8" ht="12.75">
      <c r="A19" s="73" t="s">
        <v>10</v>
      </c>
      <c r="B19" s="67"/>
      <c r="C19" s="67"/>
      <c r="D19" s="67"/>
      <c r="E19" s="67"/>
      <c r="F19" s="67"/>
      <c r="G19" s="67"/>
      <c r="H19" s="67"/>
    </row>
    <row r="20" spans="1:8" ht="12.75">
      <c r="A20" s="67"/>
      <c r="B20" s="67"/>
      <c r="C20" s="67"/>
      <c r="D20" s="67"/>
      <c r="E20" s="67"/>
      <c r="F20" s="67"/>
      <c r="G20" s="67"/>
      <c r="H20" s="67"/>
    </row>
    <row r="21" spans="1:8" ht="12.75">
      <c r="A21" s="67"/>
      <c r="B21" s="67"/>
      <c r="C21" s="67"/>
      <c r="D21" s="67"/>
      <c r="E21" s="67"/>
      <c r="F21" s="76" t="s">
        <v>11</v>
      </c>
      <c r="G21" s="80"/>
      <c r="H21" s="67"/>
    </row>
    <row r="22" spans="1:8" ht="12.75">
      <c r="A22" s="67"/>
      <c r="B22" s="67"/>
      <c r="C22" s="67"/>
      <c r="D22" s="67"/>
      <c r="E22" s="67"/>
      <c r="F22" s="77"/>
      <c r="G22" s="80"/>
      <c r="H22" s="67"/>
    </row>
    <row r="23" spans="1:8" ht="12.75">
      <c r="A23" s="67"/>
      <c r="B23" s="67"/>
      <c r="C23" s="67"/>
      <c r="D23" s="67"/>
      <c r="E23" s="67"/>
      <c r="F23" s="3" t="s">
        <v>12</v>
      </c>
      <c r="G23" s="3" t="s">
        <v>12</v>
      </c>
      <c r="H23" s="54"/>
    </row>
    <row r="24" spans="1:8" ht="12.75">
      <c r="A24" s="67"/>
      <c r="B24" s="67"/>
      <c r="C24" s="67"/>
      <c r="D24" s="67"/>
      <c r="E24" s="67"/>
      <c r="F24" s="4" t="s">
        <v>13</v>
      </c>
      <c r="G24" s="4" t="s">
        <v>14</v>
      </c>
      <c r="H24" s="54"/>
    </row>
    <row r="25" spans="1:8" ht="12.75">
      <c r="A25" s="67"/>
      <c r="B25" s="67"/>
      <c r="C25" s="67"/>
      <c r="D25" s="67"/>
      <c r="E25" s="67"/>
      <c r="F25" s="4" t="s">
        <v>15</v>
      </c>
      <c r="G25" s="4" t="s">
        <v>16</v>
      </c>
      <c r="H25" s="54"/>
    </row>
    <row r="26" spans="1:8" ht="12.75">
      <c r="A26" s="67"/>
      <c r="B26" s="67"/>
      <c r="C26" s="67"/>
      <c r="D26" s="67"/>
      <c r="E26" s="67"/>
      <c r="F26" s="4" t="s">
        <v>17</v>
      </c>
      <c r="G26" s="4" t="s">
        <v>18</v>
      </c>
      <c r="H26" s="54"/>
    </row>
    <row r="27" spans="1:8" ht="12.75">
      <c r="A27" s="67"/>
      <c r="B27" s="67"/>
      <c r="C27" s="67"/>
      <c r="D27" s="67"/>
      <c r="E27" s="67"/>
      <c r="F27" s="97">
        <v>36981</v>
      </c>
      <c r="G27" s="97">
        <v>36891</v>
      </c>
      <c r="H27" s="54"/>
    </row>
    <row r="28" spans="1:8" ht="12.75">
      <c r="A28" s="67"/>
      <c r="B28" s="67"/>
      <c r="C28" s="67"/>
      <c r="D28" s="67"/>
      <c r="E28" s="67"/>
      <c r="F28" s="13" t="s">
        <v>19</v>
      </c>
      <c r="G28" s="13" t="s">
        <v>19</v>
      </c>
      <c r="H28" s="67"/>
    </row>
    <row r="29" spans="1:8" ht="12.75">
      <c r="A29" s="67"/>
      <c r="B29" s="67"/>
      <c r="C29" s="67"/>
      <c r="D29" s="67"/>
      <c r="E29" s="67"/>
      <c r="F29" s="126"/>
      <c r="G29" s="126"/>
      <c r="H29" s="67"/>
    </row>
    <row r="30" spans="1:10" ht="12.75">
      <c r="A30" s="67" t="s">
        <v>20</v>
      </c>
      <c r="B30" s="67"/>
      <c r="C30" s="67"/>
      <c r="D30" s="67"/>
      <c r="E30" s="67"/>
      <c r="F30" s="126">
        <v>144680</v>
      </c>
      <c r="G30" s="126">
        <v>148481</v>
      </c>
      <c r="H30" s="67"/>
      <c r="J30" s="12">
        <f>SUM(F30:F41)</f>
        <v>370854</v>
      </c>
    </row>
    <row r="31" spans="1:8" ht="12.75">
      <c r="A31" s="67" t="s">
        <v>21</v>
      </c>
      <c r="B31" s="67"/>
      <c r="C31" s="67"/>
      <c r="D31" s="67"/>
      <c r="E31" s="67"/>
      <c r="F31" s="127">
        <v>0</v>
      </c>
      <c r="G31" s="127">
        <v>0</v>
      </c>
      <c r="H31" s="67"/>
    </row>
    <row r="32" spans="1:8" ht="12.75">
      <c r="A32" s="67" t="s">
        <v>22</v>
      </c>
      <c r="B32" s="67"/>
      <c r="C32" s="67"/>
      <c r="D32" s="67"/>
      <c r="E32" s="67"/>
      <c r="F32" s="126">
        <v>26453</v>
      </c>
      <c r="G32" s="126">
        <v>26656</v>
      </c>
      <c r="H32" s="67"/>
    </row>
    <row r="33" spans="1:8" ht="12.75">
      <c r="A33" s="67" t="s">
        <v>23</v>
      </c>
      <c r="B33" s="67"/>
      <c r="C33" s="67"/>
      <c r="D33" s="67"/>
      <c r="E33" s="67"/>
      <c r="F33" s="126">
        <v>145</v>
      </c>
      <c r="G33" s="126">
        <v>234</v>
      </c>
      <c r="H33" s="67"/>
    </row>
    <row r="34" spans="1:8" ht="12.75">
      <c r="A34" s="52" t="s">
        <v>24</v>
      </c>
      <c r="B34" s="67"/>
      <c r="C34" s="67"/>
      <c r="D34" s="67"/>
      <c r="E34" s="67"/>
      <c r="F34" s="126">
        <v>0</v>
      </c>
      <c r="G34" s="126">
        <v>0</v>
      </c>
      <c r="H34" s="67"/>
    </row>
    <row r="35" spans="1:8" ht="12.75">
      <c r="A35" s="67"/>
      <c r="B35" s="67"/>
      <c r="C35" s="67"/>
      <c r="D35" s="67"/>
      <c r="E35" s="67"/>
      <c r="F35" s="126"/>
      <c r="G35" s="126"/>
      <c r="H35" s="67"/>
    </row>
    <row r="36" spans="1:8" ht="12.75">
      <c r="A36" s="74" t="s">
        <v>25</v>
      </c>
      <c r="B36" s="67"/>
      <c r="C36" s="67"/>
      <c r="D36" s="67"/>
      <c r="E36" s="67"/>
      <c r="F36" s="126"/>
      <c r="G36" s="126"/>
      <c r="H36" s="67"/>
    </row>
    <row r="37" spans="1:8" ht="12.75">
      <c r="A37" s="67" t="s">
        <v>26</v>
      </c>
      <c r="B37" s="67"/>
      <c r="C37" s="67"/>
      <c r="D37" s="67"/>
      <c r="E37" s="67"/>
      <c r="F37" s="126">
        <v>31692</v>
      </c>
      <c r="G37" s="126">
        <v>31296</v>
      </c>
      <c r="H37" s="67"/>
    </row>
    <row r="38" spans="1:8" ht="12.75">
      <c r="A38" s="67" t="s">
        <v>27</v>
      </c>
      <c r="B38" s="67"/>
      <c r="C38" s="67"/>
      <c r="D38" s="67"/>
      <c r="E38" s="67"/>
      <c r="F38" s="178">
        <f>101161</f>
        <v>101161</v>
      </c>
      <c r="G38" s="126">
        <v>99040</v>
      </c>
      <c r="H38" s="67"/>
    </row>
    <row r="39" spans="1:8" ht="12.75">
      <c r="A39" s="67" t="s">
        <v>28</v>
      </c>
      <c r="B39" s="67"/>
      <c r="C39" s="67"/>
      <c r="D39" s="67"/>
      <c r="E39" s="67"/>
      <c r="F39" s="128">
        <v>8442</v>
      </c>
      <c r="G39" s="126">
        <v>6622</v>
      </c>
      <c r="H39" s="67"/>
    </row>
    <row r="40" spans="1:8" ht="12.75">
      <c r="A40" s="67" t="s">
        <v>29</v>
      </c>
      <c r="B40" s="67"/>
      <c r="C40" s="67"/>
      <c r="D40" s="67"/>
      <c r="E40" s="67"/>
      <c r="F40" s="126">
        <v>56104</v>
      </c>
      <c r="G40" s="126">
        <v>55535</v>
      </c>
      <c r="H40" s="67"/>
    </row>
    <row r="41" spans="1:8" ht="12.75">
      <c r="A41" s="67" t="s">
        <v>30</v>
      </c>
      <c r="B41" s="67"/>
      <c r="C41" s="67"/>
      <c r="D41" s="67"/>
      <c r="E41" s="67"/>
      <c r="F41" s="129">
        <v>2177</v>
      </c>
      <c r="G41" s="129">
        <v>3253</v>
      </c>
      <c r="H41" s="67"/>
    </row>
    <row r="42" spans="1:8" ht="12.75">
      <c r="A42" s="67"/>
      <c r="B42" s="67"/>
      <c r="C42" s="67"/>
      <c r="D42" s="67"/>
      <c r="E42" s="67"/>
      <c r="F42" s="126">
        <f>SUM(F37:F41)</f>
        <v>199576</v>
      </c>
      <c r="G42" s="126">
        <f>SUM(G37:G41)</f>
        <v>195746</v>
      </c>
      <c r="H42" s="67"/>
    </row>
    <row r="43" spans="1:8" ht="12.75">
      <c r="A43" s="74" t="s">
        <v>31</v>
      </c>
      <c r="B43" s="67"/>
      <c r="C43" s="67"/>
      <c r="D43" s="67"/>
      <c r="E43" s="67"/>
      <c r="F43" s="126"/>
      <c r="G43" s="126"/>
      <c r="H43" s="67"/>
    </row>
    <row r="44" spans="1:8" ht="12.75">
      <c r="A44" s="67" t="s">
        <v>32</v>
      </c>
      <c r="B44" s="67"/>
      <c r="C44" s="67"/>
      <c r="D44" s="67"/>
      <c r="E44" s="67"/>
      <c r="F44" s="126">
        <v>70461</v>
      </c>
      <c r="G44" s="126">
        <v>65013</v>
      </c>
      <c r="H44" s="67"/>
    </row>
    <row r="45" spans="1:8" ht="12.75">
      <c r="A45" s="67" t="s">
        <v>33</v>
      </c>
      <c r="B45" s="67"/>
      <c r="C45" s="67"/>
      <c r="D45" s="67"/>
      <c r="E45" s="67"/>
      <c r="F45" s="128">
        <f>120922-1</f>
        <v>120921</v>
      </c>
      <c r="G45" s="126">
        <v>113855</v>
      </c>
      <c r="H45" s="67"/>
    </row>
    <row r="46" spans="1:8" ht="12.75">
      <c r="A46" s="67" t="s">
        <v>34</v>
      </c>
      <c r="B46" s="67"/>
      <c r="C46" s="67"/>
      <c r="D46" s="67"/>
      <c r="E46" s="67"/>
      <c r="F46" s="126">
        <f>145695+1871+1</f>
        <v>147567</v>
      </c>
      <c r="G46" s="126">
        <v>148958</v>
      </c>
      <c r="H46" s="67"/>
    </row>
    <row r="47" spans="1:8" ht="12.75">
      <c r="A47" s="67" t="s">
        <v>35</v>
      </c>
      <c r="B47" s="67"/>
      <c r="C47" s="67"/>
      <c r="D47" s="67"/>
      <c r="E47" s="67"/>
      <c r="F47" s="130">
        <v>120</v>
      </c>
      <c r="G47" s="130">
        <v>100</v>
      </c>
      <c r="H47" s="67"/>
    </row>
    <row r="48" spans="1:8" ht="12.75">
      <c r="A48" s="67"/>
      <c r="B48" s="67"/>
      <c r="C48" s="67"/>
      <c r="D48" s="67"/>
      <c r="E48" s="67"/>
      <c r="F48" s="126">
        <f>SUM(F44:F47)</f>
        <v>339069</v>
      </c>
      <c r="G48" s="126">
        <f>SUM(G44:G47)</f>
        <v>327926</v>
      </c>
      <c r="H48" s="67"/>
    </row>
    <row r="49" spans="1:8" ht="12.75">
      <c r="A49" s="67"/>
      <c r="B49" s="67"/>
      <c r="C49" s="67"/>
      <c r="D49" s="67"/>
      <c r="E49" s="67"/>
      <c r="F49" s="126"/>
      <c r="G49" s="126"/>
      <c r="H49" s="67"/>
    </row>
    <row r="50" spans="1:8" ht="12.75">
      <c r="A50" s="67" t="s">
        <v>36</v>
      </c>
      <c r="B50" s="67"/>
      <c r="C50" s="67"/>
      <c r="D50" s="67"/>
      <c r="E50" s="67"/>
      <c r="F50" s="124">
        <f>F42-F48</f>
        <v>-139493</v>
      </c>
      <c r="G50" s="124">
        <f>G42-G48</f>
        <v>-132180</v>
      </c>
      <c r="H50" s="67"/>
    </row>
    <row r="51" spans="1:8" ht="12.75">
      <c r="A51" s="67"/>
      <c r="B51" s="67"/>
      <c r="C51" s="67"/>
      <c r="D51" s="67"/>
      <c r="E51" s="67"/>
      <c r="F51" s="126"/>
      <c r="G51" s="126"/>
      <c r="H51" s="67"/>
    </row>
    <row r="52" spans="1:8" ht="12.75">
      <c r="A52" s="67" t="s">
        <v>37</v>
      </c>
      <c r="B52" s="67"/>
      <c r="C52" s="67"/>
      <c r="D52" s="67"/>
      <c r="E52" s="67"/>
      <c r="F52" s="126">
        <v>0</v>
      </c>
      <c r="G52" s="126">
        <v>0</v>
      </c>
      <c r="H52" s="67"/>
    </row>
    <row r="53" spans="1:8" ht="12.75">
      <c r="A53" s="67"/>
      <c r="B53" s="67"/>
      <c r="C53" s="67"/>
      <c r="D53" s="67"/>
      <c r="E53" s="67"/>
      <c r="F53" s="126"/>
      <c r="G53" s="126"/>
      <c r="H53" s="67"/>
    </row>
    <row r="54" spans="1:8" ht="12.75">
      <c r="A54" s="67"/>
      <c r="B54" s="67"/>
      <c r="C54" s="67"/>
      <c r="D54" s="67"/>
      <c r="E54" s="67"/>
      <c r="F54" s="131">
        <f>SUM(F30:F34)+F50</f>
        <v>31785</v>
      </c>
      <c r="G54" s="131">
        <f>SUM(G30:G34)+G50</f>
        <v>43191</v>
      </c>
      <c r="H54" s="67"/>
    </row>
    <row r="55" spans="1:8" ht="12.75">
      <c r="A55" s="67"/>
      <c r="B55" s="67"/>
      <c r="C55" s="67"/>
      <c r="D55" s="67"/>
      <c r="E55" s="67"/>
      <c r="F55" s="126"/>
      <c r="G55" s="126"/>
      <c r="H55" s="67"/>
    </row>
    <row r="56" spans="1:8" ht="12.75">
      <c r="A56" s="74" t="s">
        <v>38</v>
      </c>
      <c r="B56" s="67"/>
      <c r="C56" s="67"/>
      <c r="D56" s="67"/>
      <c r="E56" s="67"/>
      <c r="F56" s="126"/>
      <c r="G56" s="126"/>
      <c r="H56" s="67"/>
    </row>
    <row r="57" spans="1:8" ht="12.75">
      <c r="A57" s="75" t="s">
        <v>39</v>
      </c>
      <c r="B57" s="67"/>
      <c r="C57" s="67"/>
      <c r="D57" s="67"/>
      <c r="E57" s="67"/>
      <c r="F57" s="126">
        <v>126516</v>
      </c>
      <c r="G57" s="126">
        <v>126516</v>
      </c>
      <c r="H57" s="67"/>
    </row>
    <row r="58" spans="1:13" ht="12.75">
      <c r="A58" s="75" t="s">
        <v>40</v>
      </c>
      <c r="B58" s="67"/>
      <c r="C58" s="67"/>
      <c r="D58" s="67"/>
      <c r="E58" s="67"/>
      <c r="F58" s="124">
        <f>-186772-200-500+2</f>
        <v>-187470</v>
      </c>
      <c r="G58" s="124">
        <v>-176638</v>
      </c>
      <c r="H58" s="67"/>
      <c r="M58" s="6"/>
    </row>
    <row r="59" spans="1:8" ht="12.75">
      <c r="A59" s="75" t="s">
        <v>41</v>
      </c>
      <c r="B59" s="67"/>
      <c r="C59" s="67"/>
      <c r="D59" s="67"/>
      <c r="E59" s="67"/>
      <c r="F59" s="129">
        <v>92570</v>
      </c>
      <c r="G59" s="129">
        <v>93138</v>
      </c>
      <c r="H59" s="67"/>
    </row>
    <row r="60" spans="1:8" ht="12.75">
      <c r="A60" s="75" t="s">
        <v>42</v>
      </c>
      <c r="B60" s="67"/>
      <c r="C60" s="67"/>
      <c r="D60" s="67"/>
      <c r="E60" s="67"/>
      <c r="F60" s="126">
        <f>SUM(F57:F59)</f>
        <v>31616</v>
      </c>
      <c r="G60" s="126">
        <f>SUM(G57:G59)</f>
        <v>43016</v>
      </c>
      <c r="H60" s="67"/>
    </row>
    <row r="61" spans="1:8" ht="12.75">
      <c r="A61" s="75"/>
      <c r="B61" s="67"/>
      <c r="C61" s="67"/>
      <c r="D61" s="67"/>
      <c r="E61" s="67"/>
      <c r="F61" s="126"/>
      <c r="G61" s="126"/>
      <c r="H61" s="67"/>
    </row>
    <row r="62" spans="1:8" ht="12.75">
      <c r="A62" s="75" t="s">
        <v>43</v>
      </c>
      <c r="B62" s="67"/>
      <c r="C62" s="67"/>
      <c r="D62" s="67"/>
      <c r="E62" s="67"/>
      <c r="F62" s="127">
        <v>0</v>
      </c>
      <c r="G62" s="127">
        <v>0</v>
      </c>
      <c r="H62" s="67"/>
    </row>
    <row r="63" spans="1:8" ht="12.75">
      <c r="A63" s="75" t="s">
        <v>44</v>
      </c>
      <c r="B63" s="67"/>
      <c r="C63" s="67"/>
      <c r="D63" s="67"/>
      <c r="E63" s="67"/>
      <c r="F63" s="126">
        <v>0</v>
      </c>
      <c r="G63" s="126">
        <v>0</v>
      </c>
      <c r="H63" s="67"/>
    </row>
    <row r="64" spans="1:8" ht="12.75">
      <c r="A64" s="75" t="s">
        <v>45</v>
      </c>
      <c r="B64" s="67"/>
      <c r="C64" s="67"/>
      <c r="D64" s="67"/>
      <c r="E64" s="67"/>
      <c r="F64" s="126">
        <f>40-1</f>
        <v>39</v>
      </c>
      <c r="G64" s="126">
        <v>39</v>
      </c>
      <c r="H64" s="67"/>
    </row>
    <row r="65" spans="1:8" ht="12.75">
      <c r="A65" s="75" t="s">
        <v>46</v>
      </c>
      <c r="B65" s="67"/>
      <c r="C65" s="67"/>
      <c r="D65" s="67"/>
      <c r="E65" s="67"/>
      <c r="F65" s="126">
        <v>130</v>
      </c>
      <c r="G65" s="126">
        <v>136</v>
      </c>
      <c r="H65" s="67"/>
    </row>
    <row r="66" spans="1:8" ht="12.75">
      <c r="A66" s="75"/>
      <c r="B66" s="67"/>
      <c r="C66" s="67"/>
      <c r="D66" s="67"/>
      <c r="E66" s="67"/>
      <c r="F66" s="126"/>
      <c r="G66" s="126"/>
      <c r="H66" s="67"/>
    </row>
    <row r="67" spans="1:8" ht="12.75">
      <c r="A67" s="75"/>
      <c r="B67" s="67"/>
      <c r="C67" s="67"/>
      <c r="D67" s="67"/>
      <c r="E67" s="67"/>
      <c r="F67" s="131">
        <f>SUM(F62:F66)+F60</f>
        <v>31785</v>
      </c>
      <c r="G67" s="131">
        <f>SUM(G62:G66)+G60</f>
        <v>43191</v>
      </c>
      <c r="H67" s="67"/>
    </row>
    <row r="68" spans="1:8" ht="12.75">
      <c r="A68" s="75"/>
      <c r="B68" s="67"/>
      <c r="C68" s="67"/>
      <c r="D68" s="67"/>
      <c r="E68" s="67"/>
      <c r="F68" s="132"/>
      <c r="G68" s="132"/>
      <c r="H68" s="67"/>
    </row>
    <row r="69" spans="1:8" ht="12.75">
      <c r="A69" s="67"/>
      <c r="B69" s="67"/>
      <c r="C69" s="67"/>
      <c r="D69" s="67"/>
      <c r="E69" s="67"/>
      <c r="F69" s="133"/>
      <c r="G69" s="133"/>
      <c r="H69" s="67"/>
    </row>
    <row r="70" spans="1:8" ht="12.75">
      <c r="A70" s="67" t="s">
        <v>47</v>
      </c>
      <c r="B70" s="67"/>
      <c r="C70" s="67"/>
      <c r="D70" s="67"/>
      <c r="E70" s="67"/>
      <c r="F70" s="134">
        <f>((+F60/F57))</f>
        <v>0.24989724619810932</v>
      </c>
      <c r="G70" s="134">
        <f>((+G60/G57))</f>
        <v>0.3400044263176199</v>
      </c>
      <c r="H70" s="55"/>
    </row>
    <row r="71" spans="1:8" ht="12.75">
      <c r="A71" s="67"/>
      <c r="B71" s="67"/>
      <c r="C71" s="67"/>
      <c r="D71" s="67"/>
      <c r="E71" s="67"/>
      <c r="F71" s="67"/>
      <c r="G71" s="67"/>
      <c r="H71" s="67"/>
    </row>
    <row r="72" spans="1:8" ht="12.75">
      <c r="A72" s="67"/>
      <c r="B72" s="67"/>
      <c r="C72" s="67"/>
      <c r="D72" s="67"/>
      <c r="E72" s="67"/>
      <c r="F72" s="67"/>
      <c r="G72" s="67"/>
      <c r="H72" s="67"/>
    </row>
    <row r="73" spans="1:8" ht="12.75">
      <c r="A73" s="67"/>
      <c r="B73" s="67"/>
      <c r="C73" s="67"/>
      <c r="D73" s="67"/>
      <c r="E73" s="67"/>
      <c r="F73" s="67"/>
      <c r="G73" s="67"/>
      <c r="H73" s="67"/>
    </row>
    <row r="74" spans="1:8" ht="12.75">
      <c r="A74" s="67"/>
      <c r="B74" s="67"/>
      <c r="C74" s="67"/>
      <c r="D74" s="67"/>
      <c r="E74" s="67"/>
      <c r="F74" s="67"/>
      <c r="G74" s="67"/>
      <c r="H74" s="67"/>
    </row>
  </sheetData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  <headerFooter alignWithMargins="0">
    <oddHeader>&amp;R&amp;D&amp;T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workbookViewId="0" topLeftCell="A1">
      <selection activeCell="K77" sqref="A1:K7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6.00390625" style="0" customWidth="1"/>
    <col min="4" max="4" width="32.00390625" style="0" customWidth="1"/>
    <col min="5" max="5" width="30.140625" style="0" customWidth="1"/>
    <col min="6" max="6" width="12.8515625" style="164" customWidth="1"/>
    <col min="7" max="7" width="14.57421875" style="164" customWidth="1"/>
    <col min="8" max="8" width="3.140625" style="164" customWidth="1"/>
    <col min="9" max="9" width="12.421875" style="164" customWidth="1"/>
    <col min="10" max="10" width="14.421875" style="164" customWidth="1"/>
    <col min="11" max="11" width="3.421875" style="0" customWidth="1"/>
    <col min="20" max="20" width="11.57421875" style="12" customWidth="1"/>
  </cols>
  <sheetData>
    <row r="1" spans="1:11" ht="12.75">
      <c r="A1" s="67" t="s">
        <v>0</v>
      </c>
      <c r="B1" s="67"/>
      <c r="C1" s="67"/>
      <c r="D1" s="67"/>
      <c r="E1" s="67"/>
      <c r="F1" s="125"/>
      <c r="G1" s="125"/>
      <c r="H1" s="125"/>
      <c r="I1" s="125"/>
      <c r="J1" s="182" t="s">
        <v>298</v>
      </c>
      <c r="K1" s="56"/>
    </row>
    <row r="2" spans="1:11" ht="12.75">
      <c r="A2" s="67" t="s">
        <v>1</v>
      </c>
      <c r="B2" s="67"/>
      <c r="C2" s="67"/>
      <c r="D2" s="67"/>
      <c r="E2" s="67"/>
      <c r="F2" s="125"/>
      <c r="G2" s="125"/>
      <c r="H2" s="125"/>
      <c r="I2" s="125"/>
      <c r="J2" s="125"/>
      <c r="K2" s="75"/>
    </row>
    <row r="3" spans="1:11" ht="12.75">
      <c r="A3" s="68"/>
      <c r="B3" s="68"/>
      <c r="C3" s="68"/>
      <c r="D3" s="68"/>
      <c r="E3" s="68"/>
      <c r="F3" s="135"/>
      <c r="G3" s="135"/>
      <c r="H3" s="135"/>
      <c r="I3" s="135"/>
      <c r="J3" s="135"/>
      <c r="K3" s="60"/>
    </row>
    <row r="4" spans="1:11" ht="12.75">
      <c r="A4" s="67"/>
      <c r="B4" s="67"/>
      <c r="C4" s="67"/>
      <c r="D4" s="67"/>
      <c r="E4" s="67"/>
      <c r="F4" s="125"/>
      <c r="G4" s="125"/>
      <c r="H4" s="125"/>
      <c r="I4" s="125"/>
      <c r="J4" s="125"/>
      <c r="K4" s="75"/>
    </row>
    <row r="5" spans="1:11" ht="12.75">
      <c r="A5" s="67"/>
      <c r="B5" s="67"/>
      <c r="C5" s="67"/>
      <c r="D5" s="67"/>
      <c r="E5" s="67"/>
      <c r="F5" s="125"/>
      <c r="G5" s="125"/>
      <c r="H5" s="125"/>
      <c r="I5" s="125"/>
      <c r="J5" s="125"/>
      <c r="K5" s="67"/>
    </row>
    <row r="6" spans="1:11" ht="12.75">
      <c r="A6" s="69" t="s">
        <v>2</v>
      </c>
      <c r="B6" s="70"/>
      <c r="C6" s="70"/>
      <c r="D6" s="70"/>
      <c r="E6" s="70"/>
      <c r="F6" s="136"/>
      <c r="G6" s="136"/>
      <c r="H6" s="136"/>
      <c r="I6" s="136"/>
      <c r="J6" s="136"/>
      <c r="K6" s="70"/>
    </row>
    <row r="7" spans="1:11" ht="12.75">
      <c r="A7" s="70" t="s">
        <v>4</v>
      </c>
      <c r="B7" s="70"/>
      <c r="C7" s="70"/>
      <c r="D7" s="70"/>
      <c r="E7" s="70"/>
      <c r="F7" s="136"/>
      <c r="G7" s="136"/>
      <c r="H7" s="136"/>
      <c r="I7" s="136"/>
      <c r="J7" s="136"/>
      <c r="K7" s="70"/>
    </row>
    <row r="8" spans="1:11" ht="12.75">
      <c r="A8" s="70" t="s">
        <v>5</v>
      </c>
      <c r="B8" s="70"/>
      <c r="C8" s="70"/>
      <c r="D8" s="70"/>
      <c r="E8" s="70"/>
      <c r="F8" s="136"/>
      <c r="G8" s="136"/>
      <c r="H8" s="136"/>
      <c r="I8" s="136"/>
      <c r="J8" s="136"/>
      <c r="K8" s="70"/>
    </row>
    <row r="9" spans="1:11" ht="12.75">
      <c r="A9" s="71"/>
      <c r="B9" s="71"/>
      <c r="C9" s="67"/>
      <c r="D9" s="67"/>
      <c r="E9" s="67"/>
      <c r="F9" s="125"/>
      <c r="G9" s="125"/>
      <c r="H9" s="125"/>
      <c r="I9" s="125"/>
      <c r="J9" s="125"/>
      <c r="K9" s="67"/>
    </row>
    <row r="10" spans="1:11" ht="12.75">
      <c r="A10" s="69" t="s">
        <v>6</v>
      </c>
      <c r="B10" s="70"/>
      <c r="C10" s="70"/>
      <c r="D10" s="70"/>
      <c r="E10" s="70"/>
      <c r="F10" s="136"/>
      <c r="G10" s="136"/>
      <c r="H10" s="136"/>
      <c r="I10" s="136"/>
      <c r="J10" s="136"/>
      <c r="K10" s="70"/>
    </row>
    <row r="11" spans="1:11" ht="12.75">
      <c r="A11" s="72"/>
      <c r="B11" s="71"/>
      <c r="C11" s="70"/>
      <c r="D11" s="70"/>
      <c r="E11" s="70"/>
      <c r="F11" s="125"/>
      <c r="G11" s="125"/>
      <c r="H11" s="125"/>
      <c r="I11" s="125"/>
      <c r="J11" s="125"/>
      <c r="K11" s="67"/>
    </row>
    <row r="12" spans="1:11" ht="12.75">
      <c r="A12" s="69" t="s">
        <v>7</v>
      </c>
      <c r="B12" s="70"/>
      <c r="C12" s="70"/>
      <c r="D12" s="70"/>
      <c r="E12" s="70"/>
      <c r="F12" s="136"/>
      <c r="G12" s="136"/>
      <c r="H12" s="136"/>
      <c r="I12" s="136"/>
      <c r="J12" s="136"/>
      <c r="K12" s="70"/>
    </row>
    <row r="13" spans="1:11" ht="12.75">
      <c r="A13" s="69" t="s">
        <v>8</v>
      </c>
      <c r="B13" s="70"/>
      <c r="C13" s="70"/>
      <c r="D13" s="70"/>
      <c r="E13" s="70"/>
      <c r="F13" s="136"/>
      <c r="G13" s="136"/>
      <c r="H13" s="136"/>
      <c r="I13" s="136"/>
      <c r="J13" s="136"/>
      <c r="K13" s="70"/>
    </row>
    <row r="14" spans="1:11" ht="12.75">
      <c r="A14" s="71"/>
      <c r="B14" s="71"/>
      <c r="C14" s="67"/>
      <c r="D14" s="67"/>
      <c r="E14" s="67"/>
      <c r="F14" s="125"/>
      <c r="G14" s="125"/>
      <c r="H14" s="125"/>
      <c r="I14" s="125"/>
      <c r="J14" s="125"/>
      <c r="K14" s="67"/>
    </row>
    <row r="15" spans="1:11" ht="12.75">
      <c r="A15" s="71"/>
      <c r="B15" s="71"/>
      <c r="C15" s="67"/>
      <c r="D15" s="67"/>
      <c r="E15" s="67"/>
      <c r="F15" s="125"/>
      <c r="G15" s="125"/>
      <c r="H15" s="125"/>
      <c r="I15" s="125"/>
      <c r="J15" s="125"/>
      <c r="K15" s="67"/>
    </row>
    <row r="16" spans="1:11" ht="12.75">
      <c r="A16" s="98" t="s">
        <v>9</v>
      </c>
      <c r="B16" s="71"/>
      <c r="C16" s="67"/>
      <c r="D16" s="67"/>
      <c r="E16" s="67"/>
      <c r="F16" s="125"/>
      <c r="G16" s="125"/>
      <c r="H16" s="125"/>
      <c r="I16" s="125"/>
      <c r="J16" s="125"/>
      <c r="K16" s="67"/>
    </row>
    <row r="17" spans="1:11" ht="12.75">
      <c r="A17" s="67"/>
      <c r="B17" s="67"/>
      <c r="C17" s="67"/>
      <c r="D17" s="67"/>
      <c r="E17" s="67"/>
      <c r="F17" s="125"/>
      <c r="G17" s="125"/>
      <c r="H17" s="125"/>
      <c r="I17" s="125"/>
      <c r="J17" s="125"/>
      <c r="K17" s="67"/>
    </row>
    <row r="18" spans="1:11" ht="12.75">
      <c r="A18" s="67"/>
      <c r="B18" s="67"/>
      <c r="C18" s="67"/>
      <c r="D18" s="67"/>
      <c r="E18" s="67"/>
      <c r="F18" s="125"/>
      <c r="G18" s="125"/>
      <c r="H18" s="125"/>
      <c r="I18" s="125"/>
      <c r="J18" s="125"/>
      <c r="K18" s="67"/>
    </row>
    <row r="19" spans="1:11" ht="12.75">
      <c r="A19" s="73" t="s">
        <v>48</v>
      </c>
      <c r="B19" s="67"/>
      <c r="C19" s="67"/>
      <c r="D19" s="67"/>
      <c r="E19" s="67"/>
      <c r="F19" s="125"/>
      <c r="G19" s="125"/>
      <c r="H19" s="125"/>
      <c r="I19" s="125"/>
      <c r="J19" s="125"/>
      <c r="K19" s="67"/>
    </row>
    <row r="20" spans="1:11" ht="12.75">
      <c r="A20" s="67"/>
      <c r="B20" s="67"/>
      <c r="C20" s="67"/>
      <c r="D20" s="67"/>
      <c r="E20" s="67"/>
      <c r="F20" s="137" t="s">
        <v>49</v>
      </c>
      <c r="G20" s="137"/>
      <c r="H20" s="125"/>
      <c r="I20" s="137" t="s">
        <v>50</v>
      </c>
      <c r="J20" s="138"/>
      <c r="K20" s="67"/>
    </row>
    <row r="21" spans="1:11" ht="12.75">
      <c r="A21" s="67"/>
      <c r="B21" s="67"/>
      <c r="C21" s="67"/>
      <c r="D21" s="67"/>
      <c r="E21" s="67"/>
      <c r="F21" s="139"/>
      <c r="G21" s="140"/>
      <c r="H21" s="125"/>
      <c r="I21" s="141"/>
      <c r="J21" s="142"/>
      <c r="K21" s="67"/>
    </row>
    <row r="22" spans="1:11" ht="12.75">
      <c r="A22" s="67"/>
      <c r="B22" s="67"/>
      <c r="C22" s="67"/>
      <c r="D22" s="67"/>
      <c r="E22" s="67"/>
      <c r="F22" s="143" t="s">
        <v>11</v>
      </c>
      <c r="G22" s="144"/>
      <c r="H22" s="125"/>
      <c r="I22" s="145" t="s">
        <v>11</v>
      </c>
      <c r="J22" s="146"/>
      <c r="K22" s="67"/>
    </row>
    <row r="23" spans="1:11" ht="12.75">
      <c r="A23" s="67"/>
      <c r="B23" s="67"/>
      <c r="C23" s="67"/>
      <c r="D23" s="67"/>
      <c r="E23" s="67"/>
      <c r="F23" s="147" t="s">
        <v>51</v>
      </c>
      <c r="G23" s="148" t="s">
        <v>52</v>
      </c>
      <c r="H23" s="125"/>
      <c r="I23" s="149" t="s">
        <v>51</v>
      </c>
      <c r="J23" s="150" t="s">
        <v>52</v>
      </c>
      <c r="K23" s="67"/>
    </row>
    <row r="24" spans="1:11" ht="12.75">
      <c r="A24" s="67"/>
      <c r="B24" s="67"/>
      <c r="C24" s="67"/>
      <c r="D24" s="67"/>
      <c r="E24" s="67"/>
      <c r="F24" s="151" t="s">
        <v>17</v>
      </c>
      <c r="G24" s="152" t="s">
        <v>53</v>
      </c>
      <c r="H24" s="125"/>
      <c r="I24" s="149" t="s">
        <v>54</v>
      </c>
      <c r="J24" s="152" t="s">
        <v>53</v>
      </c>
      <c r="K24" s="67"/>
    </row>
    <row r="25" spans="1:22" ht="12.75">
      <c r="A25" s="67"/>
      <c r="B25" s="67"/>
      <c r="C25" s="67"/>
      <c r="D25" s="67"/>
      <c r="E25" s="67"/>
      <c r="F25" s="151"/>
      <c r="G25" s="152" t="s">
        <v>17</v>
      </c>
      <c r="H25" s="125"/>
      <c r="I25" s="149"/>
      <c r="J25" s="150" t="s">
        <v>55</v>
      </c>
      <c r="K25" s="67"/>
      <c r="T25" s="19" t="s">
        <v>56</v>
      </c>
      <c r="V25" s="49" t="s">
        <v>56</v>
      </c>
    </row>
    <row r="26" spans="1:22" ht="12.75">
      <c r="A26" s="67"/>
      <c r="B26" s="67"/>
      <c r="C26" s="67"/>
      <c r="D26" s="67"/>
      <c r="E26" s="67"/>
      <c r="F26" s="153" t="s">
        <v>57</v>
      </c>
      <c r="G26" s="154" t="s">
        <v>58</v>
      </c>
      <c r="H26" s="125"/>
      <c r="I26" s="153" t="s">
        <v>57</v>
      </c>
      <c r="J26" s="154" t="s">
        <v>58</v>
      </c>
      <c r="K26" s="67"/>
      <c r="T26" s="19" t="s">
        <v>12</v>
      </c>
      <c r="V26" s="49" t="s">
        <v>59</v>
      </c>
    </row>
    <row r="27" spans="1:22" ht="12.75">
      <c r="A27" s="67"/>
      <c r="B27" s="67"/>
      <c r="C27" s="67"/>
      <c r="D27" s="67"/>
      <c r="E27" s="67"/>
      <c r="F27" s="155" t="s">
        <v>19</v>
      </c>
      <c r="G27" s="156" t="s">
        <v>19</v>
      </c>
      <c r="H27" s="125"/>
      <c r="I27" s="155" t="s">
        <v>19</v>
      </c>
      <c r="J27" s="156" t="s">
        <v>19</v>
      </c>
      <c r="K27" s="67"/>
      <c r="T27" s="99" t="s">
        <v>60</v>
      </c>
      <c r="V27" s="100" t="s">
        <v>61</v>
      </c>
    </row>
    <row r="28" spans="1:22" ht="12.75">
      <c r="A28" s="67"/>
      <c r="B28" s="67"/>
      <c r="C28" s="67"/>
      <c r="D28" s="67"/>
      <c r="E28" s="67"/>
      <c r="F28" s="157"/>
      <c r="G28" s="158"/>
      <c r="H28" s="159"/>
      <c r="I28" s="157"/>
      <c r="J28" s="158"/>
      <c r="K28" s="67"/>
      <c r="T28" s="28"/>
      <c r="V28" s="22"/>
    </row>
    <row r="29" spans="1:22" ht="12.75">
      <c r="A29" s="67" t="s">
        <v>62</v>
      </c>
      <c r="B29" s="67" t="s">
        <v>63</v>
      </c>
      <c r="C29" s="67" t="s">
        <v>64</v>
      </c>
      <c r="D29" s="67"/>
      <c r="E29" s="67"/>
      <c r="F29" s="157">
        <f>I29</f>
        <v>28725</v>
      </c>
      <c r="G29" s="158">
        <f>J29</f>
        <v>37588</v>
      </c>
      <c r="H29" s="159"/>
      <c r="I29" s="160">
        <v>28725</v>
      </c>
      <c r="J29" s="158">
        <v>37588</v>
      </c>
      <c r="K29" s="67"/>
      <c r="T29" s="41">
        <v>29185</v>
      </c>
      <c r="V29" s="29">
        <v>37588</v>
      </c>
    </row>
    <row r="30" spans="1:22" ht="12.75">
      <c r="A30" s="67"/>
      <c r="B30" s="67"/>
      <c r="C30" s="67"/>
      <c r="D30" s="67"/>
      <c r="E30" s="67"/>
      <c r="F30" s="157"/>
      <c r="G30" s="158"/>
      <c r="H30" s="159"/>
      <c r="I30" s="160"/>
      <c r="J30" s="158"/>
      <c r="K30" s="67"/>
      <c r="T30" s="41"/>
      <c r="V30" s="29"/>
    </row>
    <row r="31" spans="1:22" ht="12.75">
      <c r="A31" s="67"/>
      <c r="B31" s="67" t="s">
        <v>65</v>
      </c>
      <c r="C31" s="67" t="s">
        <v>66</v>
      </c>
      <c r="D31" s="67"/>
      <c r="E31" s="67"/>
      <c r="F31" s="157">
        <f>I31</f>
        <v>0</v>
      </c>
      <c r="G31" s="158">
        <f>J31</f>
        <v>0</v>
      </c>
      <c r="H31" s="159"/>
      <c r="I31" s="157">
        <v>0</v>
      </c>
      <c r="J31" s="158">
        <v>0</v>
      </c>
      <c r="K31" s="67"/>
      <c r="T31" s="14">
        <v>0</v>
      </c>
      <c r="V31" s="29">
        <v>0</v>
      </c>
    </row>
    <row r="32" spans="1:22" ht="12.75">
      <c r="A32" s="67"/>
      <c r="B32" s="67"/>
      <c r="C32" s="67"/>
      <c r="D32" s="67"/>
      <c r="E32" s="67"/>
      <c r="F32" s="157"/>
      <c r="G32" s="158"/>
      <c r="H32" s="159"/>
      <c r="I32" s="157"/>
      <c r="J32" s="158"/>
      <c r="K32" s="67"/>
      <c r="T32" s="14"/>
      <c r="V32" s="29"/>
    </row>
    <row r="33" spans="1:22" ht="12.75">
      <c r="A33" s="67"/>
      <c r="B33" s="67" t="s">
        <v>67</v>
      </c>
      <c r="C33" s="67" t="s">
        <v>68</v>
      </c>
      <c r="D33" s="67"/>
      <c r="E33" s="67"/>
      <c r="F33" s="157">
        <f>I33</f>
        <v>1889</v>
      </c>
      <c r="G33" s="158">
        <f>J33</f>
        <v>698</v>
      </c>
      <c r="H33" s="159"/>
      <c r="I33" s="161">
        <f>1693+196</f>
        <v>1889</v>
      </c>
      <c r="J33" s="158">
        <v>698</v>
      </c>
      <c r="K33" s="67"/>
      <c r="T33" s="14">
        <v>1823</v>
      </c>
      <c r="V33" s="29">
        <v>251</v>
      </c>
    </row>
    <row r="34" spans="1:22" ht="12.75">
      <c r="A34" s="67"/>
      <c r="B34" s="67"/>
      <c r="C34" s="67"/>
      <c r="D34" s="67"/>
      <c r="E34" s="67"/>
      <c r="F34" s="157"/>
      <c r="G34" s="162"/>
      <c r="H34" s="159"/>
      <c r="I34" s="157"/>
      <c r="J34" s="163"/>
      <c r="K34" s="67"/>
      <c r="T34" s="14"/>
      <c r="V34" s="29"/>
    </row>
    <row r="35" spans="1:22" ht="12.75">
      <c r="A35" s="67" t="s">
        <v>69</v>
      </c>
      <c r="B35" s="67" t="s">
        <v>63</v>
      </c>
      <c r="C35" s="67" t="s">
        <v>70</v>
      </c>
      <c r="D35" s="67"/>
      <c r="E35" s="67"/>
      <c r="F35" s="157">
        <f>I35</f>
        <v>502</v>
      </c>
      <c r="G35" s="158">
        <f>J35</f>
        <v>-3025</v>
      </c>
      <c r="H35" s="159"/>
      <c r="I35" s="157">
        <f>1095-89-200+196-500</f>
        <v>502</v>
      </c>
      <c r="J35" s="158">
        <f>-4471+1446</f>
        <v>-3025</v>
      </c>
      <c r="K35" s="67"/>
      <c r="T35" s="14">
        <f>1225-89</f>
        <v>1136</v>
      </c>
      <c r="V35" s="29">
        <v>-4471</v>
      </c>
    </row>
    <row r="36" spans="1:22" ht="12.75">
      <c r="A36" s="67"/>
      <c r="B36" s="67"/>
      <c r="C36" s="67" t="s">
        <v>71</v>
      </c>
      <c r="D36" s="67"/>
      <c r="E36" s="67"/>
      <c r="F36" s="157"/>
      <c r="G36" s="158"/>
      <c r="H36" s="159"/>
      <c r="I36" s="157"/>
      <c r="J36" s="158"/>
      <c r="K36" s="67"/>
      <c r="T36" s="14"/>
      <c r="V36" s="29"/>
    </row>
    <row r="37" spans="1:22" ht="12.75">
      <c r="A37" s="67"/>
      <c r="B37" s="67"/>
      <c r="C37" s="67" t="s">
        <v>72</v>
      </c>
      <c r="D37" s="67"/>
      <c r="E37" s="67"/>
      <c r="F37" s="157"/>
      <c r="G37" s="158"/>
      <c r="H37" s="159"/>
      <c r="I37" s="157"/>
      <c r="J37" s="158"/>
      <c r="K37" s="67"/>
      <c r="T37" s="14"/>
      <c r="V37" s="29"/>
    </row>
    <row r="38" spans="1:22" ht="12.75">
      <c r="A38" s="67"/>
      <c r="B38" s="67"/>
      <c r="C38" s="67" t="s">
        <v>73</v>
      </c>
      <c r="D38" s="67"/>
      <c r="E38" s="67"/>
      <c r="F38" s="157"/>
      <c r="G38" s="158"/>
      <c r="H38" s="159"/>
      <c r="I38" s="157"/>
      <c r="J38" s="158"/>
      <c r="K38" s="67"/>
      <c r="T38" s="14"/>
      <c r="V38" s="29"/>
    </row>
    <row r="39" spans="1:22" ht="12.75">
      <c r="A39" s="67"/>
      <c r="B39" s="67" t="s">
        <v>65</v>
      </c>
      <c r="C39" s="67" t="s">
        <v>74</v>
      </c>
      <c r="D39" s="67"/>
      <c r="E39" s="67"/>
      <c r="F39" s="157">
        <f>I39</f>
        <v>3065</v>
      </c>
      <c r="G39" s="158">
        <f>J39</f>
        <v>1650</v>
      </c>
      <c r="H39" s="159"/>
      <c r="I39" s="157">
        <f>2869+196</f>
        <v>3065</v>
      </c>
      <c r="J39" s="158">
        <v>1650</v>
      </c>
      <c r="K39" s="67"/>
      <c r="T39" s="14">
        <v>2869</v>
      </c>
      <c r="V39" s="29">
        <v>1650</v>
      </c>
    </row>
    <row r="40" spans="1:22" ht="12.75">
      <c r="A40" s="67"/>
      <c r="B40" s="67"/>
      <c r="C40" s="67"/>
      <c r="D40" s="67"/>
      <c r="E40" s="67"/>
      <c r="F40" s="157"/>
      <c r="G40" s="158"/>
      <c r="H40" s="159"/>
      <c r="I40" s="157"/>
      <c r="J40" s="158"/>
      <c r="K40" s="67"/>
      <c r="T40" s="14"/>
      <c r="V40" s="29"/>
    </row>
    <row r="41" spans="1:22" ht="12.75">
      <c r="A41" s="67"/>
      <c r="B41" s="67" t="s">
        <v>67</v>
      </c>
      <c r="C41" s="67" t="s">
        <v>75</v>
      </c>
      <c r="D41" s="67"/>
      <c r="E41" s="67"/>
      <c r="F41" s="157">
        <f>I41</f>
        <v>4873</v>
      </c>
      <c r="G41" s="158">
        <f>J41</f>
        <v>3900</v>
      </c>
      <c r="H41" s="159"/>
      <c r="I41" s="157">
        <v>4873</v>
      </c>
      <c r="J41" s="158">
        <f>2454+1446</f>
        <v>3900</v>
      </c>
      <c r="K41" s="67"/>
      <c r="T41" s="14">
        <v>4873</v>
      </c>
      <c r="V41" s="29">
        <v>2454</v>
      </c>
    </row>
    <row r="42" spans="1:22" ht="12.75">
      <c r="A42" s="67"/>
      <c r="B42" s="67"/>
      <c r="C42" s="67"/>
      <c r="D42" s="67"/>
      <c r="E42" s="67"/>
      <c r="F42" s="157"/>
      <c r="G42" s="158"/>
      <c r="H42" s="159"/>
      <c r="I42" s="157"/>
      <c r="J42" s="158"/>
      <c r="K42" s="67"/>
      <c r="T42" s="14"/>
      <c r="V42" s="29"/>
    </row>
    <row r="43" spans="1:22" ht="12.75">
      <c r="A43" s="67"/>
      <c r="B43" s="67" t="s">
        <v>76</v>
      </c>
      <c r="C43" s="67" t="s">
        <v>77</v>
      </c>
      <c r="D43" s="67"/>
      <c r="E43" s="67"/>
      <c r="F43" s="157">
        <f>I43</f>
        <v>0</v>
      </c>
      <c r="G43" s="158">
        <f>J43</f>
        <v>0</v>
      </c>
      <c r="H43" s="159"/>
      <c r="I43" s="157">
        <v>0</v>
      </c>
      <c r="J43" s="158">
        <v>0</v>
      </c>
      <c r="K43" s="67"/>
      <c r="T43" s="14"/>
      <c r="V43" s="29"/>
    </row>
    <row r="44" spans="1:22" ht="12.75">
      <c r="A44" s="67"/>
      <c r="B44" s="67"/>
      <c r="C44" s="67"/>
      <c r="D44" s="67"/>
      <c r="E44" s="67"/>
      <c r="F44" s="157"/>
      <c r="G44" s="158"/>
      <c r="H44" s="159"/>
      <c r="I44" s="157"/>
      <c r="J44" s="158"/>
      <c r="K44" s="67"/>
      <c r="T44" s="14"/>
      <c r="V44" s="29"/>
    </row>
    <row r="45" spans="1:22" ht="12.75">
      <c r="A45" s="67"/>
      <c r="B45" s="67" t="s">
        <v>78</v>
      </c>
      <c r="C45" s="67" t="s">
        <v>79</v>
      </c>
      <c r="D45" s="67"/>
      <c r="E45" s="67"/>
      <c r="F45" s="157">
        <f>F35-F39-F41+F43</f>
        <v>-7436</v>
      </c>
      <c r="G45" s="158">
        <f>G35-G39-G41+G43</f>
        <v>-8575</v>
      </c>
      <c r="H45" s="159"/>
      <c r="I45" s="157">
        <f>I35-I39-I41+I43</f>
        <v>-7436</v>
      </c>
      <c r="J45" s="158">
        <f>J35-J39-J41+J43</f>
        <v>-8575</v>
      </c>
      <c r="K45" s="67"/>
      <c r="T45" s="14">
        <f>T35-T39-T41+T43</f>
        <v>-6606</v>
      </c>
      <c r="V45" s="30">
        <f>V35-V39-V41+V43</f>
        <v>-8575</v>
      </c>
    </row>
    <row r="46" spans="1:22" ht="12.75">
      <c r="A46" s="67"/>
      <c r="B46" s="67"/>
      <c r="C46" s="67" t="s">
        <v>71</v>
      </c>
      <c r="D46" s="67"/>
      <c r="E46" s="67"/>
      <c r="F46" s="157"/>
      <c r="G46" s="158"/>
      <c r="H46" s="159"/>
      <c r="I46" s="157"/>
      <c r="J46" s="158"/>
      <c r="K46" s="67"/>
      <c r="T46" s="14"/>
      <c r="V46" s="29"/>
    </row>
    <row r="47" spans="1:22" ht="12.75">
      <c r="A47" s="67"/>
      <c r="B47" s="67"/>
      <c r="C47" s="67" t="s">
        <v>80</v>
      </c>
      <c r="D47" s="67"/>
      <c r="E47" s="67"/>
      <c r="F47" s="157"/>
      <c r="G47" s="158"/>
      <c r="H47" s="159"/>
      <c r="I47" s="157"/>
      <c r="J47" s="158"/>
      <c r="K47" s="67"/>
      <c r="T47" s="14"/>
      <c r="V47" s="29"/>
    </row>
    <row r="48" spans="1:22" ht="12.75">
      <c r="A48" s="67"/>
      <c r="B48" s="67"/>
      <c r="C48" s="67" t="s">
        <v>81</v>
      </c>
      <c r="D48" s="67"/>
      <c r="E48" s="67"/>
      <c r="F48" s="157"/>
      <c r="G48" s="158"/>
      <c r="H48" s="159"/>
      <c r="I48" s="157"/>
      <c r="J48" s="158"/>
      <c r="K48" s="67"/>
      <c r="T48" s="14"/>
      <c r="V48" s="29"/>
    </row>
    <row r="49" spans="1:22" ht="12.75">
      <c r="A49" s="67"/>
      <c r="B49" s="67"/>
      <c r="C49" s="67"/>
      <c r="D49" s="67"/>
      <c r="E49" s="67"/>
      <c r="F49" s="157"/>
      <c r="G49" s="158"/>
      <c r="H49" s="159"/>
      <c r="I49" s="157"/>
      <c r="J49" s="158"/>
      <c r="K49" s="67"/>
      <c r="T49" s="14"/>
      <c r="V49" s="29"/>
    </row>
    <row r="50" spans="1:22" ht="12.75">
      <c r="A50" s="67"/>
      <c r="B50" s="67" t="s">
        <v>82</v>
      </c>
      <c r="C50" s="67" t="s">
        <v>83</v>
      </c>
      <c r="D50" s="67"/>
      <c r="E50" s="67"/>
      <c r="F50" s="157">
        <f>I50</f>
        <v>-3396</v>
      </c>
      <c r="G50" s="158">
        <f>J50</f>
        <v>-2602</v>
      </c>
      <c r="H50" s="159"/>
      <c r="I50" s="157">
        <v>-3396</v>
      </c>
      <c r="J50" s="158">
        <v>-2602</v>
      </c>
      <c r="K50" s="67"/>
      <c r="T50" s="14">
        <v>-3396</v>
      </c>
      <c r="V50" s="29">
        <v>-2602</v>
      </c>
    </row>
    <row r="51" spans="1:22" ht="12.75">
      <c r="A51" s="67"/>
      <c r="B51" s="67"/>
      <c r="C51" s="67"/>
      <c r="D51" s="67"/>
      <c r="E51" s="67"/>
      <c r="F51" s="157"/>
      <c r="G51" s="158"/>
      <c r="H51" s="159"/>
      <c r="I51" s="157"/>
      <c r="J51" s="158"/>
      <c r="K51" s="67"/>
      <c r="T51" s="14"/>
      <c r="V51" s="29"/>
    </row>
    <row r="52" spans="1:22" ht="12.75">
      <c r="A52" s="67"/>
      <c r="B52" s="67" t="s">
        <v>84</v>
      </c>
      <c r="C52" s="67" t="s">
        <v>85</v>
      </c>
      <c r="D52" s="67"/>
      <c r="E52" s="67"/>
      <c r="F52" s="157">
        <f>SUM(F45:F50)</f>
        <v>-10832</v>
      </c>
      <c r="G52" s="158">
        <f>SUM(G45:G51)</f>
        <v>-11177</v>
      </c>
      <c r="H52" s="159"/>
      <c r="I52" s="157">
        <f>SUM(I45:I50)</f>
        <v>-10832</v>
      </c>
      <c r="J52" s="158">
        <f>SUM(J45:J51)</f>
        <v>-11177</v>
      </c>
      <c r="K52" s="67"/>
      <c r="T52" s="14">
        <f>SUM(T45:T50)</f>
        <v>-10002</v>
      </c>
      <c r="V52" s="30">
        <f>SUM(V45:V50)</f>
        <v>-11177</v>
      </c>
    </row>
    <row r="53" spans="1:22" ht="12.75">
      <c r="A53" s="67"/>
      <c r="B53" s="67"/>
      <c r="C53" s="67" t="s">
        <v>81</v>
      </c>
      <c r="D53" s="67"/>
      <c r="E53" s="67"/>
      <c r="F53" s="157"/>
      <c r="G53" s="158"/>
      <c r="H53" s="159"/>
      <c r="I53" s="157"/>
      <c r="J53" s="158"/>
      <c r="K53" s="67"/>
      <c r="T53" s="14"/>
      <c r="V53" s="29"/>
    </row>
    <row r="54" spans="1:22" ht="12.75">
      <c r="A54" s="67"/>
      <c r="B54" s="67"/>
      <c r="C54" s="67"/>
      <c r="D54" s="67"/>
      <c r="E54" s="67"/>
      <c r="F54" s="157"/>
      <c r="G54" s="158"/>
      <c r="H54" s="159"/>
      <c r="I54" s="157"/>
      <c r="J54" s="158"/>
      <c r="K54" s="67"/>
      <c r="T54" s="14"/>
      <c r="V54" s="29"/>
    </row>
    <row r="55" spans="1:22" ht="12.75">
      <c r="A55" s="67"/>
      <c r="B55" s="67" t="s">
        <v>86</v>
      </c>
      <c r="C55" s="67" t="s">
        <v>35</v>
      </c>
      <c r="D55" s="67"/>
      <c r="E55" s="67"/>
      <c r="F55" s="157">
        <f>I55</f>
        <v>0</v>
      </c>
      <c r="G55" s="158">
        <f>J55</f>
        <v>1477</v>
      </c>
      <c r="H55" s="159"/>
      <c r="I55" s="157">
        <v>0</v>
      </c>
      <c r="J55" s="158">
        <v>1477</v>
      </c>
      <c r="K55" s="67"/>
      <c r="T55" s="14">
        <v>-1</v>
      </c>
      <c r="V55" s="29">
        <v>1477</v>
      </c>
    </row>
    <row r="56" spans="1:22" ht="12.75">
      <c r="A56" s="67"/>
      <c r="B56" s="67"/>
      <c r="C56" s="67"/>
      <c r="D56" s="67"/>
      <c r="E56" s="67"/>
      <c r="F56" s="157"/>
      <c r="G56" s="158"/>
      <c r="H56" s="159"/>
      <c r="I56" s="157"/>
      <c r="J56" s="158"/>
      <c r="K56" s="67"/>
      <c r="T56" s="14"/>
      <c r="V56" s="29"/>
    </row>
    <row r="57" spans="1:22" ht="12.75">
      <c r="A57" s="67"/>
      <c r="B57" s="67" t="s">
        <v>87</v>
      </c>
      <c r="C57" s="67" t="s">
        <v>87</v>
      </c>
      <c r="D57" s="67" t="s">
        <v>88</v>
      </c>
      <c r="E57" s="67"/>
      <c r="F57" s="157">
        <f>SUM(F52:F56)</f>
        <v>-10832</v>
      </c>
      <c r="G57" s="158">
        <f>SUM(G52:G56)</f>
        <v>-9700</v>
      </c>
      <c r="H57" s="159"/>
      <c r="I57" s="157">
        <f>SUM(I52:I56)</f>
        <v>-10832</v>
      </c>
      <c r="J57" s="158">
        <f>SUM(J52:J56)</f>
        <v>-9700</v>
      </c>
      <c r="K57" s="67"/>
      <c r="T57" s="14">
        <f>SUM(T52:T56)</f>
        <v>-10003</v>
      </c>
      <c r="V57" s="30">
        <f>SUM(V52:V56)</f>
        <v>-9700</v>
      </c>
    </row>
    <row r="58" spans="1:22" ht="12.75">
      <c r="A58" s="67"/>
      <c r="B58" s="67"/>
      <c r="C58" s="67"/>
      <c r="D58" s="67" t="s">
        <v>89</v>
      </c>
      <c r="E58" s="67"/>
      <c r="F58" s="157"/>
      <c r="G58" s="158"/>
      <c r="H58" s="159"/>
      <c r="I58" s="157"/>
      <c r="J58" s="158"/>
      <c r="K58" s="67"/>
      <c r="T58" s="14"/>
      <c r="V58" s="29"/>
    </row>
    <row r="59" spans="1:22" ht="12.75">
      <c r="A59" s="67"/>
      <c r="B59" s="67"/>
      <c r="C59" s="67" t="s">
        <v>90</v>
      </c>
      <c r="D59" s="67" t="s">
        <v>91</v>
      </c>
      <c r="E59" s="67"/>
      <c r="F59" s="157">
        <v>0</v>
      </c>
      <c r="G59" s="158">
        <f>J59</f>
        <v>0</v>
      </c>
      <c r="H59" s="159"/>
      <c r="I59" s="157">
        <v>0</v>
      </c>
      <c r="J59" s="158">
        <v>0</v>
      </c>
      <c r="K59" s="67"/>
      <c r="T59" s="14">
        <v>0</v>
      </c>
      <c r="V59" s="29"/>
    </row>
    <row r="60" spans="1:22" ht="12.75">
      <c r="A60" s="67"/>
      <c r="B60" s="67"/>
      <c r="C60" s="67"/>
      <c r="D60" s="67"/>
      <c r="E60" s="67"/>
      <c r="F60" s="157"/>
      <c r="G60" s="158"/>
      <c r="H60" s="159"/>
      <c r="I60" s="157"/>
      <c r="J60" s="158"/>
      <c r="K60" s="67"/>
      <c r="T60" s="14"/>
      <c r="V60" s="29"/>
    </row>
    <row r="61" spans="1:22" ht="12.75">
      <c r="A61" s="67"/>
      <c r="B61" s="67" t="s">
        <v>92</v>
      </c>
      <c r="C61" s="67" t="s">
        <v>93</v>
      </c>
      <c r="D61" s="67"/>
      <c r="E61" s="67"/>
      <c r="F61" s="157">
        <f>SUM(F57:F60)</f>
        <v>-10832</v>
      </c>
      <c r="G61" s="158">
        <f>SUM(G57:G60)</f>
        <v>-9700</v>
      </c>
      <c r="H61" s="159"/>
      <c r="I61" s="157">
        <f>SUM(I57:I60)</f>
        <v>-10832</v>
      </c>
      <c r="J61" s="158">
        <f>SUM(J57:J60)</f>
        <v>-9700</v>
      </c>
      <c r="K61" s="67"/>
      <c r="T61" s="14">
        <f>SUM(T57:T60)</f>
        <v>-10003</v>
      </c>
      <c r="V61" s="30">
        <f>SUM(V57:V60)</f>
        <v>-9700</v>
      </c>
    </row>
    <row r="62" spans="1:22" ht="12.75">
      <c r="A62" s="67"/>
      <c r="B62" s="67"/>
      <c r="C62" s="67" t="s">
        <v>94</v>
      </c>
      <c r="D62" s="67"/>
      <c r="E62" s="67"/>
      <c r="F62" s="157"/>
      <c r="G62" s="158"/>
      <c r="H62" s="159"/>
      <c r="I62" s="157"/>
      <c r="J62" s="158"/>
      <c r="K62" s="67"/>
      <c r="T62" s="14"/>
      <c r="V62" s="29"/>
    </row>
    <row r="63" spans="1:22" ht="12.75">
      <c r="A63" s="67"/>
      <c r="B63" s="67"/>
      <c r="C63" s="67"/>
      <c r="D63" s="67"/>
      <c r="E63" s="67"/>
      <c r="F63" s="157"/>
      <c r="G63" s="158"/>
      <c r="H63" s="159"/>
      <c r="I63" s="157"/>
      <c r="J63" s="158"/>
      <c r="K63" s="67"/>
      <c r="T63" s="14"/>
      <c r="V63" s="29"/>
    </row>
    <row r="64" spans="1:22" ht="12.75">
      <c r="A64" s="67"/>
      <c r="B64" s="67" t="s">
        <v>95</v>
      </c>
      <c r="C64" s="67" t="s">
        <v>87</v>
      </c>
      <c r="D64" s="67" t="s">
        <v>96</v>
      </c>
      <c r="E64" s="67"/>
      <c r="F64" s="157">
        <v>0</v>
      </c>
      <c r="G64" s="158">
        <v>0</v>
      </c>
      <c r="H64" s="159"/>
      <c r="I64" s="157">
        <v>0</v>
      </c>
      <c r="J64" s="158">
        <v>0</v>
      </c>
      <c r="K64" s="67"/>
      <c r="T64" s="14">
        <v>0</v>
      </c>
      <c r="V64" s="29">
        <v>0</v>
      </c>
    </row>
    <row r="65" spans="1:22" ht="12.75">
      <c r="A65" s="67"/>
      <c r="B65" s="67"/>
      <c r="C65" s="67" t="s">
        <v>90</v>
      </c>
      <c r="D65" s="67" t="s">
        <v>97</v>
      </c>
      <c r="E65" s="67"/>
      <c r="F65" s="157">
        <v>0</v>
      </c>
      <c r="G65" s="158">
        <v>0</v>
      </c>
      <c r="H65" s="159"/>
      <c r="I65" s="157">
        <v>0</v>
      </c>
      <c r="J65" s="158">
        <v>0</v>
      </c>
      <c r="K65" s="67"/>
      <c r="T65" s="14">
        <v>0</v>
      </c>
      <c r="V65" s="29">
        <v>0</v>
      </c>
    </row>
    <row r="66" spans="1:22" ht="12.75">
      <c r="A66" s="67"/>
      <c r="B66" s="67"/>
      <c r="C66" s="67" t="s">
        <v>98</v>
      </c>
      <c r="D66" s="67" t="s">
        <v>99</v>
      </c>
      <c r="E66" s="67"/>
      <c r="F66" s="157">
        <v>0</v>
      </c>
      <c r="G66" s="158">
        <v>0</v>
      </c>
      <c r="H66" s="159"/>
      <c r="I66" s="157">
        <v>0</v>
      </c>
      <c r="J66" s="158">
        <v>0</v>
      </c>
      <c r="K66" s="67"/>
      <c r="T66" s="14">
        <v>0</v>
      </c>
      <c r="V66" s="29">
        <v>0</v>
      </c>
    </row>
    <row r="67" spans="1:22" ht="12.75">
      <c r="A67" s="67"/>
      <c r="B67" s="67"/>
      <c r="C67" s="67"/>
      <c r="D67" s="67" t="s">
        <v>94</v>
      </c>
      <c r="E67" s="67"/>
      <c r="F67" s="157"/>
      <c r="G67" s="158"/>
      <c r="H67" s="159"/>
      <c r="I67" s="157"/>
      <c r="J67" s="158"/>
      <c r="K67" s="67"/>
      <c r="T67" s="14"/>
      <c r="V67" s="29"/>
    </row>
    <row r="68" spans="1:22" ht="12.75">
      <c r="A68" s="67"/>
      <c r="B68" s="67"/>
      <c r="C68" s="67"/>
      <c r="D68" s="67"/>
      <c r="E68" s="67"/>
      <c r="F68" s="157"/>
      <c r="G68" s="158"/>
      <c r="H68" s="159"/>
      <c r="I68" s="157"/>
      <c r="J68" s="158"/>
      <c r="K68" s="67"/>
      <c r="T68" s="14"/>
      <c r="V68" s="29"/>
    </row>
    <row r="69" spans="1:22" ht="12.75">
      <c r="A69" s="67"/>
      <c r="B69" s="67" t="s">
        <v>100</v>
      </c>
      <c r="C69" s="67" t="s">
        <v>101</v>
      </c>
      <c r="D69" s="67"/>
      <c r="E69" s="67"/>
      <c r="F69" s="157">
        <f>SUM(F61:F68)</f>
        <v>-10832</v>
      </c>
      <c r="G69" s="158">
        <f>SUM(G61:G68)</f>
        <v>-9700</v>
      </c>
      <c r="H69" s="159"/>
      <c r="I69" s="157">
        <f>SUM(I61:I67)</f>
        <v>-10832</v>
      </c>
      <c r="J69" s="158">
        <f>SUM(J61:J68)</f>
        <v>-9700</v>
      </c>
      <c r="K69" s="67"/>
      <c r="T69" s="14">
        <f>SUM(T61:T67)</f>
        <v>-10003</v>
      </c>
      <c r="U69" s="14"/>
      <c r="V69" s="30">
        <f>SUM(V61:V67)</f>
        <v>-9700</v>
      </c>
    </row>
    <row r="70" spans="1:22" ht="12.75">
      <c r="A70" s="67"/>
      <c r="B70" s="67"/>
      <c r="C70" s="67" t="s">
        <v>102</v>
      </c>
      <c r="D70" s="67"/>
      <c r="E70" s="67"/>
      <c r="F70" s="157"/>
      <c r="G70" s="158"/>
      <c r="H70" s="159"/>
      <c r="I70" s="157"/>
      <c r="J70" s="158"/>
      <c r="K70" s="67"/>
      <c r="T70" s="14"/>
      <c r="V70" s="29"/>
    </row>
    <row r="71" spans="1:22" ht="12.75">
      <c r="A71" s="67"/>
      <c r="B71" s="67"/>
      <c r="C71" s="67"/>
      <c r="D71" s="67"/>
      <c r="E71" s="67"/>
      <c r="F71" s="157"/>
      <c r="G71" s="158"/>
      <c r="H71" s="159"/>
      <c r="I71" s="157"/>
      <c r="J71" s="158"/>
      <c r="K71" s="67"/>
      <c r="T71" s="14"/>
      <c r="V71" s="29"/>
    </row>
    <row r="72" spans="1:22" ht="12.75">
      <c r="A72" s="67" t="s">
        <v>103</v>
      </c>
      <c r="B72" s="67" t="s">
        <v>63</v>
      </c>
      <c r="C72" s="67" t="s">
        <v>104</v>
      </c>
      <c r="D72" s="67"/>
      <c r="E72" s="67"/>
      <c r="F72" s="165"/>
      <c r="G72" s="166"/>
      <c r="H72" s="167"/>
      <c r="I72" s="165"/>
      <c r="J72" s="166"/>
      <c r="K72" s="67"/>
      <c r="T72" s="14"/>
      <c r="V72" s="29"/>
    </row>
    <row r="73" spans="1:22" ht="12.75">
      <c r="A73" s="67"/>
      <c r="B73" s="67"/>
      <c r="C73" s="67" t="s">
        <v>105</v>
      </c>
      <c r="D73" s="67"/>
      <c r="E73" s="67"/>
      <c r="F73" s="165"/>
      <c r="G73" s="166"/>
      <c r="H73" s="167"/>
      <c r="I73" s="165"/>
      <c r="J73" s="166"/>
      <c r="K73" s="67"/>
      <c r="T73" s="14"/>
      <c r="V73" s="29"/>
    </row>
    <row r="74" spans="1:22" ht="12.75">
      <c r="A74" s="67"/>
      <c r="B74" s="67"/>
      <c r="C74" s="67" t="s">
        <v>87</v>
      </c>
      <c r="D74" s="67" t="s">
        <v>276</v>
      </c>
      <c r="E74" s="67"/>
      <c r="F74" s="165">
        <f>(+F69/(+'Diluted EPS'!E61/1000))*100</f>
        <v>-8.56245901154371</v>
      </c>
      <c r="G74" s="166">
        <f>(+G69/(+Balsheet!G57))*100</f>
        <v>-7.667014448765373</v>
      </c>
      <c r="H74" s="167"/>
      <c r="I74" s="165">
        <f>(+I69/(+'Diluted EPS'!E61/1000))*100</f>
        <v>-8.56245901154371</v>
      </c>
      <c r="J74" s="168">
        <f>(+J69/(+Balsheet!G57))*100</f>
        <v>-7.667014448765373</v>
      </c>
      <c r="K74" s="67"/>
      <c r="T74" s="44"/>
      <c r="V74" s="29"/>
    </row>
    <row r="75" spans="1:22" ht="12.75">
      <c r="A75" s="67"/>
      <c r="B75" s="67"/>
      <c r="C75" s="67" t="s">
        <v>90</v>
      </c>
      <c r="D75" s="67" t="s">
        <v>277</v>
      </c>
      <c r="E75" s="67"/>
      <c r="F75" s="169" t="s">
        <v>106</v>
      </c>
      <c r="G75" s="170" t="s">
        <v>106</v>
      </c>
      <c r="H75" s="167"/>
      <c r="I75" s="169" t="s">
        <v>106</v>
      </c>
      <c r="J75" s="170" t="s">
        <v>106</v>
      </c>
      <c r="K75" s="67"/>
      <c r="T75" s="44"/>
      <c r="V75" s="29"/>
    </row>
    <row r="76" spans="1:22" ht="12.75">
      <c r="A76" s="67"/>
      <c r="B76" s="67"/>
      <c r="C76" s="67"/>
      <c r="D76" s="67"/>
      <c r="E76" s="67"/>
      <c r="F76" s="171"/>
      <c r="G76" s="172"/>
      <c r="H76" s="167"/>
      <c r="I76" s="171"/>
      <c r="J76" s="172"/>
      <c r="K76" s="67"/>
      <c r="T76" s="45"/>
      <c r="V76" s="50"/>
    </row>
    <row r="77" spans="1:22" ht="12.75">
      <c r="A77" s="67"/>
      <c r="B77" s="67"/>
      <c r="C77" s="67"/>
      <c r="D77" s="67"/>
      <c r="E77" s="67"/>
      <c r="F77" s="125"/>
      <c r="G77" s="125"/>
      <c r="H77" s="125"/>
      <c r="I77" s="125"/>
      <c r="J77" s="125"/>
      <c r="K77" s="67"/>
      <c r="V77" s="27"/>
    </row>
    <row r="78" ht="12.75">
      <c r="V78" s="27"/>
    </row>
    <row r="79" ht="12.75">
      <c r="V79" s="27"/>
    </row>
  </sheetData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70" r:id="rId1"/>
  <headerFooter alignWithMargins="0">
    <oddHeader>&amp;R&amp;D&amp;T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4" sqref="A14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3" width="12.28125" style="0" customWidth="1"/>
    <col min="4" max="4" width="15.8515625" style="0" customWidth="1"/>
    <col min="5" max="5" width="12.28125" style="39" customWidth="1"/>
    <col min="6" max="6" width="10.421875" style="12" customWidth="1"/>
    <col min="7" max="7" width="10.57421875" style="12" customWidth="1"/>
    <col min="8" max="9" width="8.421875" style="12" customWidth="1"/>
  </cols>
  <sheetData>
    <row r="1" ht="12.75">
      <c r="A1" s="35" t="s">
        <v>206</v>
      </c>
    </row>
    <row r="3" ht="12.75">
      <c r="B3" t="s">
        <v>207</v>
      </c>
    </row>
    <row r="4" spans="1:2" ht="12.75">
      <c r="A4" t="s">
        <v>208</v>
      </c>
      <c r="B4" s="39">
        <v>1.5</v>
      </c>
    </row>
    <row r="5" spans="1:2" ht="12.75">
      <c r="A5" t="s">
        <v>209</v>
      </c>
      <c r="B5" s="39">
        <v>1.68</v>
      </c>
    </row>
    <row r="6" spans="1:2" ht="12.75">
      <c r="A6" t="s">
        <v>210</v>
      </c>
      <c r="B6" s="39">
        <v>2.14</v>
      </c>
    </row>
    <row r="7" spans="1:2" ht="12.75">
      <c r="A7" t="s">
        <v>211</v>
      </c>
      <c r="B7" s="39">
        <v>1.98</v>
      </c>
    </row>
    <row r="8" spans="1:2" ht="12.75">
      <c r="A8" t="s">
        <v>212</v>
      </c>
      <c r="B8" s="39">
        <v>1.82</v>
      </c>
    </row>
    <row r="9" spans="1:3" ht="12.75">
      <c r="A9" t="s">
        <v>213</v>
      </c>
      <c r="B9" s="39">
        <v>1.52</v>
      </c>
      <c r="C9">
        <f>AVERAGE(B4:B9)</f>
        <v>1.7733333333333334</v>
      </c>
    </row>
    <row r="10" spans="1:2" ht="12.75">
      <c r="A10" t="s">
        <v>214</v>
      </c>
      <c r="B10" s="39">
        <v>1.46</v>
      </c>
    </row>
    <row r="11" spans="1:2" ht="12.75">
      <c r="A11" t="s">
        <v>215</v>
      </c>
      <c r="B11" s="39">
        <v>1.29</v>
      </c>
    </row>
    <row r="12" spans="1:2" ht="12.75">
      <c r="A12" t="s">
        <v>216</v>
      </c>
      <c r="B12" s="39">
        <v>1</v>
      </c>
    </row>
    <row r="13" spans="1:2" ht="12.75">
      <c r="A13" t="s">
        <v>217</v>
      </c>
      <c r="B13" s="39">
        <v>1.06</v>
      </c>
    </row>
    <row r="14" spans="1:2" ht="12.75">
      <c r="A14" t="s">
        <v>218</v>
      </c>
      <c r="B14" s="39">
        <v>0.995</v>
      </c>
    </row>
    <row r="15" spans="1:2" ht="12.75">
      <c r="A15" t="s">
        <v>219</v>
      </c>
      <c r="B15" s="39">
        <v>0.81</v>
      </c>
    </row>
    <row r="16" ht="12.75">
      <c r="B16" s="39"/>
    </row>
    <row r="17" ht="12.75">
      <c r="B17" s="39"/>
    </row>
    <row r="18" ht="12.75">
      <c r="B18" s="39"/>
    </row>
    <row r="19" spans="1:2" ht="12.75">
      <c r="A19" t="s">
        <v>220</v>
      </c>
      <c r="B19" s="47">
        <f>AVERAGE(B4:B15)</f>
        <v>1.4379166666666665</v>
      </c>
    </row>
    <row r="20" ht="12.75">
      <c r="B20" s="39"/>
    </row>
    <row r="21" spans="1:7" ht="12.75">
      <c r="A21" s="16" t="s">
        <v>221</v>
      </c>
      <c r="B21" s="39"/>
      <c r="E21" s="5" t="s">
        <v>222</v>
      </c>
      <c r="F21" s="21" t="s">
        <v>223</v>
      </c>
      <c r="G21" s="21" t="s">
        <v>224</v>
      </c>
    </row>
    <row r="23" spans="1:6" ht="12.75">
      <c r="A23" t="s">
        <v>225</v>
      </c>
      <c r="F23" s="12">
        <f>PL!I69</f>
        <v>-10832</v>
      </c>
    </row>
    <row r="25" spans="1:7" ht="12.75">
      <c r="A25" t="s">
        <v>226</v>
      </c>
      <c r="G25" s="12">
        <v>126516</v>
      </c>
    </row>
    <row r="27" spans="1:5" ht="12.75">
      <c r="A27" t="s">
        <v>227</v>
      </c>
      <c r="E27" s="9">
        <f>F23/G25*100</f>
        <v>-8.5617629390749</v>
      </c>
    </row>
    <row r="29" spans="1:7" ht="12.75">
      <c r="A29" t="s">
        <v>228</v>
      </c>
      <c r="G29" s="12">
        <v>1500</v>
      </c>
    </row>
    <row r="31" spans="1:7" ht="12.75">
      <c r="A31" t="s">
        <v>229</v>
      </c>
      <c r="G31" s="12">
        <f>-(+1500*1.57)/B19</f>
        <v>-1637.7861489423358</v>
      </c>
    </row>
    <row r="33" spans="1:7" ht="12.75">
      <c r="A33" t="s">
        <v>230</v>
      </c>
      <c r="E33" s="9">
        <f>F33/G33*100</f>
        <v>-8.571097557025132</v>
      </c>
      <c r="F33" s="12">
        <f>F23</f>
        <v>-10832</v>
      </c>
      <c r="G33" s="12">
        <f>G25+G29+G31</f>
        <v>126378.21385105766</v>
      </c>
    </row>
    <row r="36" spans="1:7" ht="12.75">
      <c r="A36" s="16" t="s">
        <v>231</v>
      </c>
      <c r="B36" s="39"/>
      <c r="E36" s="5" t="s">
        <v>222</v>
      </c>
      <c r="F36" s="21" t="s">
        <v>223</v>
      </c>
      <c r="G36" s="21" t="s">
        <v>224</v>
      </c>
    </row>
    <row r="38" spans="1:6" ht="12.75">
      <c r="A38" t="s">
        <v>225</v>
      </c>
      <c r="F38" s="12">
        <f>PL!F69</f>
        <v>-10832</v>
      </c>
    </row>
    <row r="40" spans="1:7" ht="12.75">
      <c r="A40" t="s">
        <v>226</v>
      </c>
      <c r="G40" s="12">
        <v>126516</v>
      </c>
    </row>
    <row r="42" spans="1:5" ht="12.75">
      <c r="A42" t="s">
        <v>227</v>
      </c>
      <c r="E42" s="9">
        <f>F38/G40*100</f>
        <v>-8.5617629390749</v>
      </c>
    </row>
    <row r="44" spans="1:7" ht="12.75">
      <c r="A44" t="s">
        <v>228</v>
      </c>
      <c r="G44" s="12">
        <v>1500</v>
      </c>
    </row>
    <row r="46" spans="1:7" ht="12.75">
      <c r="A46" t="s">
        <v>229</v>
      </c>
      <c r="G46" s="12">
        <f>-(+1500*1.57)/B19</f>
        <v>-1637.7861489423358</v>
      </c>
    </row>
    <row r="48" spans="1:7" ht="12.75">
      <c r="A48" t="s">
        <v>230</v>
      </c>
      <c r="E48" s="9">
        <f>F48/G48*100</f>
        <v>-8.571097557025132</v>
      </c>
      <c r="F48" s="12">
        <f>F38</f>
        <v>-10832</v>
      </c>
      <c r="G48" s="12">
        <f>G40+G44+G46</f>
        <v>126378.21385105766</v>
      </c>
    </row>
    <row r="51" ht="12.75">
      <c r="A51" s="35" t="s">
        <v>232</v>
      </c>
    </row>
    <row r="52" spans="1:5" ht="12.75">
      <c r="A52" s="32"/>
      <c r="B52" s="32"/>
      <c r="C52" s="32"/>
      <c r="D52" s="32"/>
      <c r="E52" s="42"/>
    </row>
    <row r="53" spans="1:6" ht="12.75">
      <c r="A53" s="32" t="s">
        <v>233</v>
      </c>
      <c r="B53" s="32" t="s">
        <v>234</v>
      </c>
      <c r="C53" s="34" t="s">
        <v>235</v>
      </c>
      <c r="D53" s="38" t="s">
        <v>236</v>
      </c>
      <c r="E53" s="43" t="s">
        <v>237</v>
      </c>
      <c r="F53" s="21" t="s">
        <v>237</v>
      </c>
    </row>
    <row r="55" spans="1:6" ht="12.75">
      <c r="A55" s="23">
        <v>36526</v>
      </c>
      <c r="B55" s="31">
        <v>36891</v>
      </c>
      <c r="C55" s="27">
        <v>126483000</v>
      </c>
      <c r="D55" s="12">
        <v>365</v>
      </c>
      <c r="E55" s="12">
        <f aca="true" t="shared" si="0" ref="E55:E60">D55/365*C55</f>
        <v>126483000</v>
      </c>
      <c r="F55" s="12">
        <f>C55/(D55-D56)</f>
        <v>1303948.4536082475</v>
      </c>
    </row>
    <row r="56" spans="1:5" ht="12.75">
      <c r="A56" s="23">
        <v>36623</v>
      </c>
      <c r="B56" s="31">
        <v>36891</v>
      </c>
      <c r="C56" s="27">
        <v>18000</v>
      </c>
      <c r="D56" s="12">
        <v>268</v>
      </c>
      <c r="E56" s="12">
        <f t="shared" si="0"/>
        <v>13216.438356164383</v>
      </c>
    </row>
    <row r="57" spans="1:5" ht="12.75">
      <c r="A57" s="23">
        <v>36627</v>
      </c>
      <c r="B57" s="31">
        <v>36891</v>
      </c>
      <c r="C57" s="27">
        <v>4000</v>
      </c>
      <c r="D57" s="12">
        <v>264</v>
      </c>
      <c r="E57" s="12">
        <f t="shared" si="0"/>
        <v>2893.150684931507</v>
      </c>
    </row>
    <row r="58" spans="1:5" ht="12.75">
      <c r="A58" s="23">
        <v>36649</v>
      </c>
      <c r="B58" s="31">
        <v>36891</v>
      </c>
      <c r="C58" s="27">
        <v>2000</v>
      </c>
      <c r="D58" s="12">
        <v>242</v>
      </c>
      <c r="E58" s="12">
        <f t="shared" si="0"/>
        <v>1326.027397260274</v>
      </c>
    </row>
    <row r="59" spans="1:5" ht="12.75">
      <c r="A59" s="23">
        <v>36668</v>
      </c>
      <c r="B59" s="31">
        <v>36891</v>
      </c>
      <c r="C59" s="27">
        <v>1000</v>
      </c>
      <c r="D59" s="12">
        <v>223</v>
      </c>
      <c r="E59" s="12">
        <f t="shared" si="0"/>
        <v>610.9589041095891</v>
      </c>
    </row>
    <row r="60" spans="1:5" ht="12.75">
      <c r="A60" s="23">
        <v>36678</v>
      </c>
      <c r="B60" s="31">
        <v>36891</v>
      </c>
      <c r="C60" s="27">
        <v>8000</v>
      </c>
      <c r="D60" s="12">
        <v>213</v>
      </c>
      <c r="E60" s="12">
        <f t="shared" si="0"/>
        <v>4668.493150684932</v>
      </c>
    </row>
    <row r="61" spans="1:5" ht="12.75">
      <c r="A61" s="26"/>
      <c r="C61" s="48">
        <f>SUM(C55:C60)</f>
        <v>126516000</v>
      </c>
      <c r="E61" s="48">
        <f>SUM(E55:E60)</f>
        <v>126505715.06849314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3"/>
  <sheetViews>
    <sheetView tabSelected="1" workbookViewId="0" topLeftCell="A81">
      <selection activeCell="B100" sqref="B100"/>
    </sheetView>
  </sheetViews>
  <sheetFormatPr defaultColWidth="9.140625" defaultRowHeight="12.75"/>
  <cols>
    <col min="1" max="1" width="6.00390625" style="67" customWidth="1"/>
    <col min="2" max="2" width="3.8515625" style="67" customWidth="1"/>
    <col min="3" max="3" width="40.8515625" style="67" customWidth="1"/>
    <col min="4" max="4" width="14.57421875" style="67" customWidth="1"/>
    <col min="5" max="5" width="12.7109375" style="67" customWidth="1"/>
    <col min="6" max="6" width="13.140625" style="67" customWidth="1"/>
    <col min="7" max="7" width="1.8515625" style="67" customWidth="1"/>
    <col min="8" max="8" width="12.140625" style="67" customWidth="1"/>
    <col min="9" max="9" width="16.28125" style="67" customWidth="1"/>
    <col min="10" max="10" width="39.421875" style="67" customWidth="1"/>
    <col min="11" max="16384" width="8.421875" style="1" customWidth="1"/>
  </cols>
  <sheetData>
    <row r="1" spans="1:10" ht="12.75">
      <c r="A1" s="67" t="s">
        <v>0</v>
      </c>
      <c r="I1" s="56"/>
      <c r="J1" s="101" t="s">
        <v>299</v>
      </c>
    </row>
    <row r="2" ht="12.75">
      <c r="A2" s="67" t="s">
        <v>1</v>
      </c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5" ht="12.75">
      <c r="J5" s="122"/>
    </row>
    <row r="6" spans="1:10" ht="12.75">
      <c r="A6" s="180" t="s">
        <v>2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>
      <c r="A7" s="181" t="s">
        <v>4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2.75">
      <c r="A8" s="181" t="s">
        <v>5</v>
      </c>
      <c r="B8" s="181"/>
      <c r="C8" s="181"/>
      <c r="D8" s="181"/>
      <c r="E8" s="181"/>
      <c r="F8" s="181"/>
      <c r="G8" s="181"/>
      <c r="H8" s="181"/>
      <c r="I8" s="181"/>
      <c r="J8" s="181"/>
    </row>
    <row r="10" spans="1:10" ht="12.75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2.75">
      <c r="A11" s="69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>
      <c r="A12" s="69" t="s">
        <v>7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2.75">
      <c r="A13" s="69" t="s">
        <v>8</v>
      </c>
      <c r="B13" s="70"/>
      <c r="C13" s="70"/>
      <c r="D13" s="70"/>
      <c r="E13" s="70"/>
      <c r="F13" s="70"/>
      <c r="G13" s="70"/>
      <c r="H13" s="70"/>
      <c r="I13" s="70"/>
      <c r="J13" s="70"/>
    </row>
    <row r="17" ht="12.75">
      <c r="A17" s="74" t="s">
        <v>107</v>
      </c>
    </row>
    <row r="18" ht="12.75">
      <c r="A18" s="54"/>
    </row>
    <row r="19" spans="1:2" ht="12.75">
      <c r="A19" s="54">
        <v>1</v>
      </c>
      <c r="B19" s="73" t="s">
        <v>108</v>
      </c>
    </row>
    <row r="20" ht="12.75">
      <c r="A20" s="54"/>
    </row>
    <row r="21" spans="1:2" ht="12.75">
      <c r="A21" s="54"/>
      <c r="B21" s="67" t="s">
        <v>109</v>
      </c>
    </row>
    <row r="22" spans="1:2" ht="12.75">
      <c r="A22" s="54"/>
      <c r="B22" s="67" t="s">
        <v>288</v>
      </c>
    </row>
    <row r="23" ht="12.75">
      <c r="A23" s="54"/>
    </row>
    <row r="24" ht="12.75">
      <c r="A24" s="54"/>
    </row>
    <row r="25" spans="1:2" ht="12.75">
      <c r="A25" s="54">
        <v>2</v>
      </c>
      <c r="B25" s="73" t="s">
        <v>110</v>
      </c>
    </row>
    <row r="26" ht="12.75">
      <c r="A26" s="54"/>
    </row>
    <row r="27" spans="1:2" ht="12.75">
      <c r="A27" s="54"/>
      <c r="B27" s="67" t="s">
        <v>111</v>
      </c>
    </row>
    <row r="28" ht="12.75">
      <c r="A28" s="54"/>
    </row>
    <row r="29" ht="12.75">
      <c r="A29" s="54"/>
    </row>
    <row r="30" spans="1:2" ht="12.75">
      <c r="A30" s="54">
        <v>3</v>
      </c>
      <c r="B30" s="73" t="s">
        <v>112</v>
      </c>
    </row>
    <row r="31" ht="12.75">
      <c r="A31" s="54"/>
    </row>
    <row r="32" spans="1:2" ht="12.75">
      <c r="A32" s="54"/>
      <c r="B32" s="67" t="s">
        <v>113</v>
      </c>
    </row>
    <row r="33" ht="12.75">
      <c r="A33" s="54"/>
    </row>
    <row r="34" ht="12.75">
      <c r="A34" s="54"/>
    </row>
    <row r="35" spans="1:2" ht="12.75">
      <c r="A35" s="54">
        <v>4</v>
      </c>
      <c r="B35" s="73" t="s">
        <v>114</v>
      </c>
    </row>
    <row r="36" spans="1:6" ht="12.75">
      <c r="A36" s="54"/>
      <c r="E36" s="86" t="s">
        <v>115</v>
      </c>
      <c r="F36" s="92" t="s">
        <v>116</v>
      </c>
    </row>
    <row r="37" spans="1:6" ht="12.75">
      <c r="A37" s="54"/>
      <c r="E37" s="87" t="s">
        <v>17</v>
      </c>
      <c r="F37" s="93" t="s">
        <v>117</v>
      </c>
    </row>
    <row r="38" spans="1:6" ht="12.75">
      <c r="A38" s="54" t="s">
        <v>118</v>
      </c>
      <c r="B38" s="67" t="s">
        <v>119</v>
      </c>
      <c r="E38" s="88" t="s">
        <v>120</v>
      </c>
      <c r="F38" s="94" t="s">
        <v>120</v>
      </c>
    </row>
    <row r="39" spans="1:6" ht="12.75">
      <c r="A39" s="54"/>
      <c r="B39" s="67" t="s">
        <v>121</v>
      </c>
      <c r="E39" s="64"/>
      <c r="F39" s="95"/>
    </row>
    <row r="40" spans="1:6" ht="12.75">
      <c r="A40" s="54"/>
      <c r="B40" s="67" t="s">
        <v>122</v>
      </c>
      <c r="E40" s="64">
        <v>0</v>
      </c>
      <c r="F40" s="95">
        <v>0</v>
      </c>
    </row>
    <row r="41" spans="1:26" ht="12.75">
      <c r="A41" s="54"/>
      <c r="B41" s="67" t="s">
        <v>123</v>
      </c>
      <c r="E41" s="64">
        <v>0</v>
      </c>
      <c r="F41" s="95">
        <v>0</v>
      </c>
      <c r="X41" s="10" t="s">
        <v>124</v>
      </c>
      <c r="Y41" s="10" t="s">
        <v>124</v>
      </c>
      <c r="Z41" s="10" t="s">
        <v>125</v>
      </c>
    </row>
    <row r="42" spans="1:26" ht="12.75">
      <c r="A42" s="54"/>
      <c r="E42" s="64"/>
      <c r="F42" s="95"/>
      <c r="X42" s="10" t="s">
        <v>126</v>
      </c>
      <c r="Y42" s="10" t="s">
        <v>127</v>
      </c>
      <c r="Z42" s="10" t="s">
        <v>128</v>
      </c>
    </row>
    <row r="43" spans="1:26" ht="12.75">
      <c r="A43" s="54"/>
      <c r="B43" s="67" t="s">
        <v>129</v>
      </c>
      <c r="E43" s="89">
        <v>0</v>
      </c>
      <c r="F43" s="95">
        <v>0</v>
      </c>
      <c r="X43" s="6">
        <v>-217</v>
      </c>
      <c r="Y43" s="6">
        <v>-220</v>
      </c>
      <c r="Z43" s="6">
        <f>Y43-X43</f>
        <v>-3</v>
      </c>
    </row>
    <row r="44" spans="1:26" ht="12.75">
      <c r="A44" s="54"/>
      <c r="B44" s="67" t="s">
        <v>130</v>
      </c>
      <c r="E44" s="64">
        <v>0</v>
      </c>
      <c r="F44" s="95">
        <v>0</v>
      </c>
      <c r="X44" s="6">
        <v>116</v>
      </c>
      <c r="Y44" s="6">
        <v>169</v>
      </c>
      <c r="Z44" s="6">
        <f>Y44-X44</f>
        <v>53</v>
      </c>
    </row>
    <row r="45" spans="1:26" ht="12.75">
      <c r="A45" s="54"/>
      <c r="E45" s="90"/>
      <c r="F45" s="96"/>
      <c r="X45" s="6"/>
      <c r="Y45" s="6"/>
      <c r="Z45" s="6"/>
    </row>
    <row r="46" spans="1:26" ht="12.75">
      <c r="A46" s="54"/>
      <c r="E46" s="91">
        <f>SUM(E37:E44)</f>
        <v>0</v>
      </c>
      <c r="F46" s="91">
        <f>SUM(F37:F44)</f>
        <v>0</v>
      </c>
      <c r="X46" s="15">
        <f>X43+X44</f>
        <v>-101</v>
      </c>
      <c r="Y46" s="15">
        <f>Y43+Y44</f>
        <v>-51</v>
      </c>
      <c r="Z46" s="15">
        <f>Z43+Z44</f>
        <v>50</v>
      </c>
    </row>
    <row r="47" ht="12.75">
      <c r="A47" s="54"/>
    </row>
    <row r="48" ht="12.75">
      <c r="A48" s="54"/>
    </row>
    <row r="49" spans="1:2" ht="12.75">
      <c r="A49" s="54">
        <v>5</v>
      </c>
      <c r="B49" s="73" t="s">
        <v>131</v>
      </c>
    </row>
    <row r="50" ht="12.75">
      <c r="A50" s="54"/>
    </row>
    <row r="51" spans="1:2" ht="12.75">
      <c r="A51" s="54"/>
      <c r="B51" s="67" t="s">
        <v>132</v>
      </c>
    </row>
    <row r="52" ht="12.75">
      <c r="A52" s="54"/>
    </row>
    <row r="53" ht="12.75">
      <c r="A53" s="54"/>
    </row>
    <row r="54" spans="1:2" ht="12.75">
      <c r="A54" s="54">
        <v>6</v>
      </c>
      <c r="B54" s="73" t="s">
        <v>133</v>
      </c>
    </row>
    <row r="55" ht="12.75">
      <c r="A55" s="54"/>
    </row>
    <row r="56" spans="1:2" ht="12.75">
      <c r="A56" s="54"/>
      <c r="B56" s="67" t="s">
        <v>134</v>
      </c>
    </row>
    <row r="57" ht="12.75">
      <c r="A57" s="54"/>
    </row>
    <row r="58" ht="12.75">
      <c r="A58" s="54"/>
    </row>
    <row r="59" spans="1:2" ht="12.75">
      <c r="A59" s="54">
        <v>7</v>
      </c>
      <c r="B59" s="73" t="s">
        <v>135</v>
      </c>
    </row>
    <row r="60" ht="12.75">
      <c r="A60" s="54"/>
    </row>
    <row r="61" spans="1:2" ht="12.75">
      <c r="A61" s="54"/>
      <c r="B61" s="67" t="s">
        <v>136</v>
      </c>
    </row>
    <row r="62" spans="1:2" ht="12.75">
      <c r="A62" s="54"/>
      <c r="B62" s="67" t="s">
        <v>258</v>
      </c>
    </row>
    <row r="63" ht="12.75">
      <c r="A63" s="54"/>
    </row>
    <row r="64" spans="1:2" ht="12.75">
      <c r="A64" s="54">
        <v>8</v>
      </c>
      <c r="B64" s="73" t="s">
        <v>137</v>
      </c>
    </row>
    <row r="65" ht="12.75">
      <c r="A65" s="54"/>
    </row>
    <row r="66" spans="1:2" ht="12.75">
      <c r="A66" s="54"/>
      <c r="B66" s="67" t="s">
        <v>257</v>
      </c>
    </row>
    <row r="67" spans="1:2" ht="12.75">
      <c r="A67" s="54"/>
      <c r="B67" s="67" t="s">
        <v>259</v>
      </c>
    </row>
    <row r="68" spans="1:2" ht="12.75">
      <c r="A68" s="54"/>
      <c r="B68" s="67" t="s">
        <v>287</v>
      </c>
    </row>
    <row r="69" ht="12.75">
      <c r="A69" s="54"/>
    </row>
    <row r="70" ht="12.75">
      <c r="A70" s="54"/>
    </row>
    <row r="71" spans="1:2" ht="12.75">
      <c r="A71" s="54">
        <v>9</v>
      </c>
      <c r="B71" s="73" t="s">
        <v>138</v>
      </c>
    </row>
    <row r="72" ht="12.75">
      <c r="A72" s="54"/>
    </row>
    <row r="73" spans="1:2" ht="12.75">
      <c r="A73" s="54"/>
      <c r="B73" s="67" t="s">
        <v>139</v>
      </c>
    </row>
    <row r="74" ht="12.75">
      <c r="A74" s="54"/>
    </row>
    <row r="75" spans="1:3" ht="12.75">
      <c r="A75" s="54"/>
      <c r="B75" s="67" t="s">
        <v>140</v>
      </c>
      <c r="C75" s="67" t="s">
        <v>275</v>
      </c>
    </row>
    <row r="76" spans="1:3" ht="12.75">
      <c r="A76" s="54"/>
      <c r="C76" s="102" t="s">
        <v>141</v>
      </c>
    </row>
    <row r="77" spans="1:3" ht="12.75">
      <c r="A77" s="54"/>
      <c r="C77" s="67" t="s">
        <v>142</v>
      </c>
    </row>
    <row r="78" ht="12.75">
      <c r="A78" s="54"/>
    </row>
    <row r="79" spans="1:3" ht="12.75">
      <c r="A79" s="54"/>
      <c r="B79" s="67" t="s">
        <v>143</v>
      </c>
      <c r="C79" s="67" t="s">
        <v>260</v>
      </c>
    </row>
    <row r="80" spans="1:3" ht="12.75">
      <c r="A80" s="54"/>
      <c r="C80" s="67" t="s">
        <v>144</v>
      </c>
    </row>
    <row r="81" spans="1:3" ht="12.75">
      <c r="A81" s="54"/>
      <c r="C81" s="67" t="s">
        <v>261</v>
      </c>
    </row>
    <row r="82" spans="1:3" ht="12.75">
      <c r="A82" s="103" t="s">
        <v>118</v>
      </c>
      <c r="C82" s="67" t="s">
        <v>145</v>
      </c>
    </row>
    <row r="83" ht="12.75">
      <c r="A83" s="103"/>
    </row>
    <row r="84" spans="1:2" ht="12.75">
      <c r="A84" s="103"/>
      <c r="B84" s="67" t="s">
        <v>146</v>
      </c>
    </row>
    <row r="85" spans="1:2" ht="12.75">
      <c r="A85" s="103"/>
      <c r="B85" s="67" t="s">
        <v>147</v>
      </c>
    </row>
    <row r="86" ht="12.75">
      <c r="A86" s="103"/>
    </row>
    <row r="87" spans="1:2" ht="12.75">
      <c r="A87" s="103"/>
      <c r="B87" s="67" t="s">
        <v>148</v>
      </c>
    </row>
    <row r="88" spans="1:2" ht="12.75">
      <c r="A88" s="103"/>
      <c r="B88" s="67" t="s">
        <v>149</v>
      </c>
    </row>
    <row r="89" spans="1:2" ht="12.75">
      <c r="A89" s="103"/>
      <c r="B89" s="67" t="s">
        <v>150</v>
      </c>
    </row>
    <row r="90" spans="1:2" ht="12.75">
      <c r="A90" s="103"/>
      <c r="B90" s="67" t="s">
        <v>151</v>
      </c>
    </row>
    <row r="91" spans="1:2" ht="12.75">
      <c r="A91" s="103"/>
      <c r="B91" s="67" t="s">
        <v>152</v>
      </c>
    </row>
    <row r="92" spans="1:2" ht="12.75">
      <c r="A92" s="103"/>
      <c r="B92" s="67" t="s">
        <v>153</v>
      </c>
    </row>
    <row r="93" ht="12.75">
      <c r="A93" s="103"/>
    </row>
    <row r="94" spans="1:2" ht="12.75">
      <c r="A94" s="54"/>
      <c r="B94" s="67" t="s">
        <v>154</v>
      </c>
    </row>
    <row r="95" spans="1:2" ht="12.75">
      <c r="A95" s="54"/>
      <c r="B95" s="67" t="s">
        <v>155</v>
      </c>
    </row>
    <row r="96" ht="12.75">
      <c r="A96" s="54"/>
    </row>
    <row r="97" spans="1:2" ht="12.75">
      <c r="A97" s="54"/>
      <c r="B97" s="67" t="s">
        <v>300</v>
      </c>
    </row>
    <row r="98" spans="1:2" ht="12.75">
      <c r="A98" s="54"/>
      <c r="B98" s="67" t="s">
        <v>294</v>
      </c>
    </row>
    <row r="99" spans="1:2" ht="12.75">
      <c r="A99" s="54"/>
      <c r="B99" s="67" t="s">
        <v>301</v>
      </c>
    </row>
    <row r="100" spans="1:2" ht="12.75">
      <c r="A100" s="54"/>
      <c r="B100" s="67" t="s">
        <v>295</v>
      </c>
    </row>
    <row r="101" spans="1:2" ht="12.75">
      <c r="A101" s="54"/>
      <c r="B101" s="67" t="s">
        <v>296</v>
      </c>
    </row>
    <row r="102" ht="12.75">
      <c r="A102" s="54"/>
    </row>
    <row r="103" spans="1:2" ht="12.75">
      <c r="A103" s="54"/>
      <c r="B103" s="67" t="s">
        <v>262</v>
      </c>
    </row>
    <row r="104" spans="1:2" ht="12.75">
      <c r="A104" s="54"/>
      <c r="B104" s="67" t="s">
        <v>156</v>
      </c>
    </row>
    <row r="105" spans="1:2" ht="12.75">
      <c r="A105" s="54"/>
      <c r="B105" s="67" t="s">
        <v>263</v>
      </c>
    </row>
    <row r="106" ht="12.75">
      <c r="A106" s="54"/>
    </row>
    <row r="107" spans="1:2" ht="12.75">
      <c r="A107" s="54">
        <v>10</v>
      </c>
      <c r="B107" s="73" t="s">
        <v>157</v>
      </c>
    </row>
    <row r="108" ht="12.75">
      <c r="A108" s="54"/>
    </row>
    <row r="109" spans="1:2" ht="12.75">
      <c r="A109" s="54"/>
      <c r="B109" s="67" t="s">
        <v>158</v>
      </c>
    </row>
    <row r="110" ht="12.75">
      <c r="A110" s="54"/>
    </row>
    <row r="111" ht="12.75">
      <c r="A111" s="54"/>
    </row>
    <row r="112" spans="1:2" ht="12.75">
      <c r="A112" s="54">
        <v>11</v>
      </c>
      <c r="B112" s="73" t="s">
        <v>159</v>
      </c>
    </row>
    <row r="113" ht="12.75">
      <c r="A113" s="54"/>
    </row>
    <row r="114" spans="1:2" ht="12.75">
      <c r="A114" s="54"/>
      <c r="B114" s="67" t="s">
        <v>160</v>
      </c>
    </row>
    <row r="115" spans="1:2" ht="12.75">
      <c r="A115" s="54"/>
      <c r="B115" s="67" t="s">
        <v>161</v>
      </c>
    </row>
    <row r="116" ht="12.75">
      <c r="A116" s="54"/>
    </row>
    <row r="117" ht="12.75">
      <c r="A117" s="54"/>
    </row>
    <row r="118" spans="1:2" ht="12.75">
      <c r="A118" s="54">
        <v>12</v>
      </c>
      <c r="B118" s="73" t="s">
        <v>162</v>
      </c>
    </row>
    <row r="119" ht="12.75">
      <c r="A119" s="54"/>
    </row>
    <row r="120" spans="1:9" ht="12.75">
      <c r="A120" s="54"/>
      <c r="H120" s="59" t="s">
        <v>59</v>
      </c>
      <c r="I120" s="59" t="s">
        <v>59</v>
      </c>
    </row>
    <row r="121" spans="1:9" ht="12.75">
      <c r="A121" s="54"/>
      <c r="C121" s="52"/>
      <c r="D121" s="52"/>
      <c r="H121" s="105" t="s">
        <v>165</v>
      </c>
      <c r="I121" s="109" t="s">
        <v>219</v>
      </c>
    </row>
    <row r="122" spans="1:9" ht="12.75">
      <c r="A122" s="54"/>
      <c r="B122" s="73" t="s">
        <v>163</v>
      </c>
      <c r="C122" s="52"/>
      <c r="D122" s="52"/>
      <c r="H122" s="62" t="s">
        <v>120</v>
      </c>
      <c r="I122" s="62" t="s">
        <v>120</v>
      </c>
    </row>
    <row r="123" spans="1:9" ht="12.75">
      <c r="A123" s="54"/>
      <c r="B123" s="57" t="s">
        <v>164</v>
      </c>
      <c r="C123" s="52"/>
      <c r="D123" s="52"/>
      <c r="H123" s="63"/>
      <c r="I123" s="63"/>
    </row>
    <row r="124" spans="1:9" ht="12.75">
      <c r="A124" s="54"/>
      <c r="B124" s="52" t="s">
        <v>166</v>
      </c>
      <c r="C124" s="52"/>
      <c r="D124" s="52"/>
      <c r="H124" s="25">
        <v>123168</v>
      </c>
      <c r="I124" s="104">
        <v>123168</v>
      </c>
    </row>
    <row r="125" spans="1:9" ht="12.75">
      <c r="A125" s="54"/>
      <c r="B125" s="106" t="s">
        <v>167</v>
      </c>
      <c r="C125" s="77"/>
      <c r="D125" s="77"/>
      <c r="H125" s="64">
        <v>12500</v>
      </c>
      <c r="I125" s="64">
        <v>14000</v>
      </c>
    </row>
    <row r="126" spans="1:9" ht="12.75">
      <c r="A126" s="54"/>
      <c r="B126" s="58" t="s">
        <v>168</v>
      </c>
      <c r="C126" s="52"/>
      <c r="D126" s="77"/>
      <c r="H126" s="64">
        <v>7327</v>
      </c>
      <c r="I126" s="64">
        <v>5160</v>
      </c>
    </row>
    <row r="127" spans="1:9" ht="12.75">
      <c r="A127" s="54"/>
      <c r="B127" s="106" t="s">
        <v>169</v>
      </c>
      <c r="C127" s="77"/>
      <c r="D127" s="77"/>
      <c r="H127" s="64">
        <v>2700</v>
      </c>
      <c r="I127" s="64">
        <v>4777</v>
      </c>
    </row>
    <row r="128" spans="1:9" ht="12.75">
      <c r="A128" s="54"/>
      <c r="B128" s="106"/>
      <c r="C128" s="77"/>
      <c r="D128" s="77"/>
      <c r="H128" s="64"/>
      <c r="I128" s="64"/>
    </row>
    <row r="129" spans="1:9" ht="12.75">
      <c r="A129" s="54"/>
      <c r="B129" s="113" t="s">
        <v>238</v>
      </c>
      <c r="C129" s="77"/>
      <c r="D129" s="77"/>
      <c r="H129" s="64"/>
      <c r="I129" s="64"/>
    </row>
    <row r="130" spans="1:9" ht="12.75">
      <c r="A130" s="54"/>
      <c r="B130" s="106"/>
      <c r="C130" s="77"/>
      <c r="D130" s="77"/>
      <c r="H130" s="64"/>
      <c r="I130" s="64"/>
    </row>
    <row r="131" spans="1:9" ht="12.75">
      <c r="A131" s="103"/>
      <c r="B131" s="106" t="s">
        <v>240</v>
      </c>
      <c r="C131" s="77"/>
      <c r="D131" s="77"/>
      <c r="H131" s="64">
        <f>1871+1</f>
        <v>1872</v>
      </c>
      <c r="I131" s="64">
        <v>1853</v>
      </c>
    </row>
    <row r="132" spans="1:9" ht="12.75">
      <c r="A132" s="54"/>
      <c r="B132" s="106"/>
      <c r="C132" s="77"/>
      <c r="D132" s="77"/>
      <c r="H132" s="64"/>
      <c r="I132" s="64"/>
    </row>
    <row r="133" spans="1:9" ht="12.75">
      <c r="A133" s="54"/>
      <c r="B133" s="52"/>
      <c r="C133" s="52"/>
      <c r="D133" s="77"/>
      <c r="H133" s="66">
        <f>SUM(H124:H132)</f>
        <v>147567</v>
      </c>
      <c r="I133" s="66">
        <f>SUM(I124:I132)</f>
        <v>148958</v>
      </c>
    </row>
    <row r="134" spans="1:7" ht="12.75">
      <c r="A134" s="54"/>
      <c r="B134" s="52"/>
      <c r="C134" s="52"/>
      <c r="D134" s="52"/>
      <c r="E134" s="79"/>
      <c r="F134" s="79"/>
      <c r="G134" s="52"/>
    </row>
    <row r="135" spans="1:9" ht="12.75">
      <c r="A135" s="54"/>
      <c r="B135" s="111"/>
      <c r="C135" s="52"/>
      <c r="D135" s="52"/>
      <c r="E135" s="52"/>
      <c r="F135" s="52"/>
      <c r="G135" s="52"/>
      <c r="H135" s="59" t="s">
        <v>59</v>
      </c>
      <c r="I135" s="59" t="s">
        <v>59</v>
      </c>
    </row>
    <row r="136" spans="1:9" ht="12.75">
      <c r="A136" s="54"/>
      <c r="B136" s="112"/>
      <c r="C136" s="52"/>
      <c r="D136" s="52"/>
      <c r="E136" s="52"/>
      <c r="F136" s="52"/>
      <c r="G136" s="52"/>
      <c r="H136" s="105" t="s">
        <v>165</v>
      </c>
      <c r="I136" s="105" t="s">
        <v>219</v>
      </c>
    </row>
    <row r="137" spans="1:9" ht="12.75">
      <c r="A137" s="54"/>
      <c r="B137" s="111" t="s">
        <v>241</v>
      </c>
      <c r="C137" s="52"/>
      <c r="D137" s="52"/>
      <c r="E137" s="52"/>
      <c r="F137" s="52"/>
      <c r="G137" s="52"/>
      <c r="H137" s="62" t="s">
        <v>120</v>
      </c>
      <c r="I137" s="62" t="s">
        <v>120</v>
      </c>
    </row>
    <row r="138" spans="1:9" ht="12.75">
      <c r="A138" s="54"/>
      <c r="B138" s="112" t="s">
        <v>238</v>
      </c>
      <c r="C138" s="52"/>
      <c r="D138" s="52"/>
      <c r="E138" s="52"/>
      <c r="F138" s="52"/>
      <c r="G138" s="52"/>
      <c r="H138" s="114"/>
      <c r="I138" s="114"/>
    </row>
    <row r="139" spans="1:9" ht="12.75">
      <c r="A139" s="54"/>
      <c r="B139" s="52"/>
      <c r="C139" s="52"/>
      <c r="D139" s="52"/>
      <c r="E139" s="52"/>
      <c r="F139" s="52"/>
      <c r="G139" s="52"/>
      <c r="H139" s="114"/>
      <c r="I139" s="114"/>
    </row>
    <row r="140" spans="1:9" ht="12.75">
      <c r="A140" s="54"/>
      <c r="B140" s="52" t="s">
        <v>239</v>
      </c>
      <c r="C140" s="52"/>
      <c r="D140" s="52"/>
      <c r="E140" s="52"/>
      <c r="F140" s="52"/>
      <c r="G140" s="52"/>
      <c r="H140" s="63">
        <v>39</v>
      </c>
      <c r="I140" s="115">
        <v>39</v>
      </c>
    </row>
    <row r="141" spans="1:9" ht="12.75">
      <c r="A141" s="54"/>
      <c r="B141" s="52"/>
      <c r="C141" s="52"/>
      <c r="D141" s="52"/>
      <c r="E141" s="52"/>
      <c r="F141" s="52"/>
      <c r="G141" s="52"/>
      <c r="H141" s="107"/>
      <c r="I141" s="110"/>
    </row>
    <row r="142" spans="1:9" ht="12.75">
      <c r="A142" s="54"/>
      <c r="B142" s="52"/>
      <c r="C142" s="52"/>
      <c r="D142" s="52"/>
      <c r="E142" s="52"/>
      <c r="F142" s="52"/>
      <c r="G142" s="52"/>
      <c r="H142" s="53"/>
      <c r="I142" s="53"/>
    </row>
    <row r="143" spans="1:9" ht="12.75">
      <c r="A143" s="54"/>
      <c r="B143" s="52"/>
      <c r="C143" s="52"/>
      <c r="D143" s="52"/>
      <c r="E143" s="52"/>
      <c r="F143" s="52"/>
      <c r="G143" s="52"/>
      <c r="H143" s="53"/>
      <c r="I143" s="53"/>
    </row>
    <row r="144" spans="1:2" ht="12.75">
      <c r="A144" s="54">
        <v>13</v>
      </c>
      <c r="B144" s="73" t="s">
        <v>170</v>
      </c>
    </row>
    <row r="145" ht="12.75">
      <c r="A145" s="54"/>
    </row>
    <row r="146" spans="1:2" ht="12.75">
      <c r="A146" s="54"/>
      <c r="B146" s="67" t="s">
        <v>264</v>
      </c>
    </row>
    <row r="147" ht="12.75">
      <c r="A147" s="54"/>
    </row>
    <row r="148" spans="1:6" ht="12.75">
      <c r="A148" s="54"/>
      <c r="B148" s="67" t="s">
        <v>171</v>
      </c>
      <c r="F148" s="118" t="s">
        <v>19</v>
      </c>
    </row>
    <row r="149" spans="1:6" ht="12.75">
      <c r="A149" s="54"/>
      <c r="B149" s="67" t="s">
        <v>172</v>
      </c>
      <c r="F149" s="78">
        <v>30720</v>
      </c>
    </row>
    <row r="150" spans="1:6" ht="12.75">
      <c r="A150" s="54"/>
      <c r="B150" s="67" t="s">
        <v>253</v>
      </c>
      <c r="F150" s="116">
        <v>300</v>
      </c>
    </row>
    <row r="151" spans="1:6" ht="12.75">
      <c r="A151" s="54"/>
      <c r="F151" s="117">
        <f>SUM(F149:F150)</f>
        <v>31020</v>
      </c>
    </row>
    <row r="152" spans="1:6" ht="12.75">
      <c r="A152" s="54"/>
      <c r="F152" s="20"/>
    </row>
    <row r="153" spans="1:2" ht="12.75">
      <c r="A153" s="54">
        <v>14</v>
      </c>
      <c r="B153" s="73" t="s">
        <v>173</v>
      </c>
    </row>
    <row r="154" ht="12.75">
      <c r="A154" s="54"/>
    </row>
    <row r="155" spans="1:2" ht="12.75">
      <c r="A155" s="54"/>
      <c r="B155" s="67" t="s">
        <v>174</v>
      </c>
    </row>
    <row r="156" ht="12.75">
      <c r="A156" s="54"/>
    </row>
    <row r="157" ht="12.75">
      <c r="A157" s="54"/>
    </row>
    <row r="158" spans="1:2" ht="12.75">
      <c r="A158" s="54">
        <v>15</v>
      </c>
      <c r="B158" s="73" t="s">
        <v>175</v>
      </c>
    </row>
    <row r="159" ht="12.75">
      <c r="A159" s="54"/>
    </row>
    <row r="160" ht="12.75">
      <c r="A160" s="54"/>
    </row>
    <row r="161" spans="1:2" ht="12.75">
      <c r="A161" s="54"/>
      <c r="B161" s="40" t="s">
        <v>176</v>
      </c>
    </row>
    <row r="162" ht="12.75">
      <c r="A162" s="54"/>
    </row>
    <row r="163" spans="1:3" ht="12.75">
      <c r="A163" s="54"/>
      <c r="B163" s="54" t="s">
        <v>177</v>
      </c>
      <c r="C163" s="67" t="s">
        <v>242</v>
      </c>
    </row>
    <row r="164" spans="1:3" ht="12.75">
      <c r="A164" s="54"/>
      <c r="B164" s="54"/>
      <c r="C164" s="67" t="s">
        <v>243</v>
      </c>
    </row>
    <row r="165" spans="1:3" ht="12.75">
      <c r="A165" s="54"/>
      <c r="B165" s="54"/>
      <c r="C165" s="67" t="s">
        <v>244</v>
      </c>
    </row>
    <row r="166" spans="1:3" ht="12.75">
      <c r="A166" s="54"/>
      <c r="B166" s="54"/>
      <c r="C166" s="67" t="s">
        <v>245</v>
      </c>
    </row>
    <row r="167" spans="1:3" ht="12.75">
      <c r="A167" s="54"/>
      <c r="B167" s="54"/>
      <c r="C167" s="67" t="s">
        <v>265</v>
      </c>
    </row>
    <row r="168" spans="1:3" ht="12.75">
      <c r="A168" s="54"/>
      <c r="B168" s="54"/>
      <c r="C168" s="67" t="s">
        <v>278</v>
      </c>
    </row>
    <row r="169" spans="1:3" ht="12.75">
      <c r="A169" s="54"/>
      <c r="B169" s="54"/>
      <c r="C169" s="67" t="s">
        <v>266</v>
      </c>
    </row>
    <row r="170" spans="1:3" ht="12.75">
      <c r="A170" s="54"/>
      <c r="B170" s="54"/>
      <c r="C170" s="67" t="s">
        <v>290</v>
      </c>
    </row>
    <row r="171" spans="1:3" ht="12.75">
      <c r="A171" s="54"/>
      <c r="B171" s="54"/>
      <c r="C171" s="67" t="s">
        <v>289</v>
      </c>
    </row>
    <row r="172" spans="1:2" ht="12.75">
      <c r="A172" s="54"/>
      <c r="B172" s="54"/>
    </row>
    <row r="173" spans="1:3" ht="12.75">
      <c r="A173" s="54"/>
      <c r="B173" s="54" t="s">
        <v>143</v>
      </c>
      <c r="C173" s="67" t="s">
        <v>246</v>
      </c>
    </row>
    <row r="174" spans="1:3" ht="12.75">
      <c r="A174" s="54"/>
      <c r="B174" s="54"/>
      <c r="C174" s="67" t="s">
        <v>247</v>
      </c>
    </row>
    <row r="175" spans="1:3" ht="12.75">
      <c r="A175" s="54"/>
      <c r="B175" s="54"/>
      <c r="C175" s="67" t="s">
        <v>267</v>
      </c>
    </row>
    <row r="176" spans="1:3" ht="12.75">
      <c r="A176" s="54"/>
      <c r="B176" s="54"/>
      <c r="C176" s="67" t="s">
        <v>248</v>
      </c>
    </row>
    <row r="177" spans="1:3" ht="12.75">
      <c r="A177" s="54"/>
      <c r="B177" s="54"/>
      <c r="C177" s="67" t="s">
        <v>249</v>
      </c>
    </row>
    <row r="178" spans="1:3" ht="12.75">
      <c r="A178" s="54"/>
      <c r="B178" s="54"/>
      <c r="C178" s="67" t="s">
        <v>250</v>
      </c>
    </row>
    <row r="179" spans="1:3" ht="12.75">
      <c r="A179" s="54"/>
      <c r="B179" s="54"/>
      <c r="C179" s="67" t="s">
        <v>279</v>
      </c>
    </row>
    <row r="180" spans="1:2" ht="12.75">
      <c r="A180" s="54"/>
      <c r="B180" s="54"/>
    </row>
    <row r="181" spans="1:3" ht="12.75">
      <c r="A181" s="54"/>
      <c r="B181" s="67" t="s">
        <v>178</v>
      </c>
      <c r="C181" s="67" t="s">
        <v>268</v>
      </c>
    </row>
    <row r="182" spans="1:3" ht="12.75">
      <c r="A182" s="54"/>
      <c r="C182" s="67" t="s">
        <v>251</v>
      </c>
    </row>
    <row r="183" spans="1:3" ht="12.75">
      <c r="A183" s="54"/>
      <c r="C183" s="67" t="s">
        <v>270</v>
      </c>
    </row>
    <row r="184" spans="1:3" ht="12.75">
      <c r="A184" s="54"/>
      <c r="C184" s="67" t="s">
        <v>269</v>
      </c>
    </row>
    <row r="185" ht="12.75">
      <c r="A185" s="54"/>
    </row>
    <row r="186" spans="1:3" ht="12.75">
      <c r="A186" s="54"/>
      <c r="B186" s="67" t="s">
        <v>252</v>
      </c>
      <c r="C186" s="67" t="s">
        <v>284</v>
      </c>
    </row>
    <row r="187" spans="1:3" ht="12.75">
      <c r="A187" s="54"/>
      <c r="C187" s="67" t="s">
        <v>280</v>
      </c>
    </row>
    <row r="188" spans="1:3" ht="12.75">
      <c r="A188" s="54"/>
      <c r="C188" s="67" t="s">
        <v>271</v>
      </c>
    </row>
    <row r="189" spans="1:3" ht="12.75">
      <c r="A189" s="54"/>
      <c r="C189" s="67" t="s">
        <v>254</v>
      </c>
    </row>
    <row r="190" spans="1:3" ht="12.75">
      <c r="A190" s="54"/>
      <c r="C190" s="67" t="s">
        <v>272</v>
      </c>
    </row>
    <row r="191" ht="12.75">
      <c r="A191" s="119"/>
    </row>
    <row r="192" spans="1:3" ht="12.75">
      <c r="A192" s="54"/>
      <c r="B192" s="67" t="s">
        <v>255</v>
      </c>
      <c r="C192" s="67" t="s">
        <v>273</v>
      </c>
    </row>
    <row r="193" spans="1:3" ht="12.75">
      <c r="A193" s="54"/>
      <c r="C193" s="67" t="s">
        <v>256</v>
      </c>
    </row>
    <row r="194" ht="12.75">
      <c r="A194" s="54"/>
    </row>
    <row r="195" ht="12.75">
      <c r="A195" s="54"/>
    </row>
    <row r="196" spans="1:6" ht="12.75">
      <c r="A196" s="54">
        <v>16</v>
      </c>
      <c r="B196" s="73" t="s">
        <v>179</v>
      </c>
      <c r="F196" s="33"/>
    </row>
    <row r="197" ht="12.75">
      <c r="A197" s="54"/>
    </row>
    <row r="198" spans="1:11" ht="12.75">
      <c r="A198" s="54"/>
      <c r="D198" s="69" t="s">
        <v>180</v>
      </c>
      <c r="E198" s="69"/>
      <c r="F198" s="70"/>
      <c r="H198" s="76"/>
      <c r="I198" s="77"/>
      <c r="J198" s="77"/>
      <c r="K198" s="2" t="s">
        <v>3</v>
      </c>
    </row>
    <row r="199" spans="1:11" ht="12.75">
      <c r="A199" s="54"/>
      <c r="D199" s="108" t="s">
        <v>181</v>
      </c>
      <c r="E199" s="69"/>
      <c r="F199" s="70"/>
      <c r="H199" s="76"/>
      <c r="I199" s="77"/>
      <c r="J199" s="77"/>
      <c r="K199" s="2" t="s">
        <v>3</v>
      </c>
    </row>
    <row r="200" spans="1:10" ht="12.75">
      <c r="A200" s="54"/>
      <c r="D200" s="59" t="s">
        <v>182</v>
      </c>
      <c r="E200" s="59" t="s">
        <v>183</v>
      </c>
      <c r="F200" s="59" t="s">
        <v>184</v>
      </c>
      <c r="G200" s="54"/>
      <c r="H200" s="36"/>
      <c r="I200" s="36"/>
      <c r="J200" s="36"/>
    </row>
    <row r="201" spans="1:10" ht="12.75">
      <c r="A201" s="54"/>
      <c r="D201" s="81"/>
      <c r="E201" s="81" t="s">
        <v>185</v>
      </c>
      <c r="F201" s="81" t="s">
        <v>186</v>
      </c>
      <c r="G201" s="54"/>
      <c r="H201" s="36"/>
      <c r="I201" s="36"/>
      <c r="J201" s="36"/>
    </row>
    <row r="202" spans="1:10" ht="12.75">
      <c r="A202" s="54"/>
      <c r="D202" s="82" t="s">
        <v>120</v>
      </c>
      <c r="E202" s="82" t="s">
        <v>120</v>
      </c>
      <c r="F202" s="82" t="s">
        <v>120</v>
      </c>
      <c r="H202" s="37"/>
      <c r="I202" s="37"/>
      <c r="J202" s="37"/>
    </row>
    <row r="203" spans="1:10" ht="12.75">
      <c r="A203" s="54"/>
      <c r="D203" s="75"/>
      <c r="E203" s="75"/>
      <c r="F203" s="75"/>
      <c r="G203" s="75"/>
      <c r="H203" s="79"/>
      <c r="I203" s="79"/>
      <c r="J203" s="79"/>
    </row>
    <row r="204" spans="1:10" ht="12.75">
      <c r="A204" s="54"/>
      <c r="B204" s="67" t="s">
        <v>187</v>
      </c>
      <c r="D204" s="173">
        <v>4188</v>
      </c>
      <c r="E204" s="173">
        <v>-1362</v>
      </c>
      <c r="F204" s="83">
        <v>141427</v>
      </c>
      <c r="G204" s="75"/>
      <c r="H204" s="79"/>
      <c r="I204" s="79"/>
      <c r="J204" s="79"/>
    </row>
    <row r="205" spans="1:10" ht="12.75">
      <c r="A205" s="54"/>
      <c r="D205" s="174"/>
      <c r="E205" s="174"/>
      <c r="F205" s="64"/>
      <c r="G205" s="75"/>
      <c r="H205" s="79"/>
      <c r="I205" s="79"/>
      <c r="J205" s="79"/>
    </row>
    <row r="206" spans="1:10" ht="12.75">
      <c r="A206" s="54"/>
      <c r="B206" s="67" t="s">
        <v>188</v>
      </c>
      <c r="D206" s="174">
        <v>27884</v>
      </c>
      <c r="E206" s="174">
        <f>-4317-89+194</f>
        <v>-4212</v>
      </c>
      <c r="F206" s="64">
        <v>139021</v>
      </c>
      <c r="G206" s="75"/>
      <c r="H206" s="79"/>
      <c r="I206" s="79"/>
      <c r="J206" s="79"/>
    </row>
    <row r="207" spans="1:10" ht="12.75">
      <c r="A207" s="54"/>
      <c r="D207" s="174"/>
      <c r="E207" s="174"/>
      <c r="F207" s="64"/>
      <c r="G207" s="75"/>
      <c r="H207" s="79"/>
      <c r="I207" s="79"/>
      <c r="J207" s="79"/>
    </row>
    <row r="208" spans="1:10" ht="12.75">
      <c r="A208" s="54"/>
      <c r="B208" s="67" t="s">
        <v>189</v>
      </c>
      <c r="D208" s="174">
        <v>1346</v>
      </c>
      <c r="E208" s="174">
        <v>-1862</v>
      </c>
      <c r="F208" s="64">
        <f>90405+1</f>
        <v>90406</v>
      </c>
      <c r="G208" s="75"/>
      <c r="H208" s="79"/>
      <c r="I208" s="79"/>
      <c r="J208" s="79"/>
    </row>
    <row r="209" spans="1:10" ht="12.75">
      <c r="A209" s="54"/>
      <c r="D209" s="174"/>
      <c r="E209" s="174"/>
      <c r="F209" s="64"/>
      <c r="G209" s="75"/>
      <c r="H209" s="79"/>
      <c r="I209" s="79"/>
      <c r="J209" s="79"/>
    </row>
    <row r="210" spans="1:10" ht="12.75">
      <c r="A210" s="54"/>
      <c r="B210" s="67" t="s">
        <v>190</v>
      </c>
      <c r="D210" s="174">
        <v>0</v>
      </c>
      <c r="E210" s="174">
        <v>-3396</v>
      </c>
      <c r="F210" s="64">
        <v>0</v>
      </c>
      <c r="G210" s="75"/>
      <c r="H210" s="79"/>
      <c r="I210" s="79"/>
      <c r="J210" s="79"/>
    </row>
    <row r="211" spans="1:10" ht="12.75">
      <c r="A211" s="54"/>
      <c r="D211" s="174"/>
      <c r="E211" s="174"/>
      <c r="F211" s="84"/>
      <c r="G211" s="75"/>
      <c r="H211" s="79"/>
      <c r="I211" s="79"/>
      <c r="J211" s="79"/>
    </row>
    <row r="212" spans="1:10" ht="12.75">
      <c r="A212" s="54"/>
      <c r="D212" s="175">
        <f>SUM(D204:D211)</f>
        <v>33418</v>
      </c>
      <c r="E212" s="175">
        <f>SUM(E204:E211)</f>
        <v>-10832</v>
      </c>
      <c r="F212" s="85">
        <f>SUM(F204:F211)</f>
        <v>370854</v>
      </c>
      <c r="G212" s="75"/>
      <c r="H212" s="65"/>
      <c r="I212" s="65"/>
      <c r="J212" s="65"/>
    </row>
    <row r="213" spans="1:10" ht="12.75">
      <c r="A213" s="54"/>
      <c r="D213" s="125"/>
      <c r="E213" s="125"/>
      <c r="F213" s="75"/>
      <c r="G213" s="75"/>
      <c r="H213" s="79"/>
      <c r="I213" s="79"/>
      <c r="J213" s="79"/>
    </row>
    <row r="214" spans="1:10" ht="12.75">
      <c r="A214" s="54"/>
      <c r="B214" s="67" t="s">
        <v>191</v>
      </c>
      <c r="D214" s="125">
        <v>-4693</v>
      </c>
      <c r="E214" s="125"/>
      <c r="F214" s="75"/>
      <c r="G214" s="75"/>
      <c r="H214" s="79"/>
      <c r="I214" s="79"/>
      <c r="J214" s="79"/>
    </row>
    <row r="215" spans="1:10" ht="12.75">
      <c r="A215" s="54"/>
      <c r="D215" s="125"/>
      <c r="E215" s="125"/>
      <c r="F215" s="75"/>
      <c r="G215" s="75"/>
      <c r="H215" s="79"/>
      <c r="I215" s="79"/>
      <c r="J215" s="79"/>
    </row>
    <row r="216" spans="1:24" ht="12.75">
      <c r="A216" s="54"/>
      <c r="D216" s="176">
        <f>SUM(D212:D215)</f>
        <v>28725</v>
      </c>
      <c r="E216" s="177">
        <f>SUM(E212:E215)</f>
        <v>-10832</v>
      </c>
      <c r="F216" s="61">
        <f>SUM(F212:F215)</f>
        <v>370854</v>
      </c>
      <c r="G216" s="75"/>
      <c r="H216" s="79"/>
      <c r="I216" s="79"/>
      <c r="J216" s="79"/>
      <c r="W216" s="7">
        <f>SUM(Balsheet!F30:F34)+Balsheet!F42</f>
        <v>370854</v>
      </c>
      <c r="X216" s="1" t="s">
        <v>192</v>
      </c>
    </row>
    <row r="217" spans="1:11" ht="12.75">
      <c r="A217" s="54"/>
      <c r="D217" s="75"/>
      <c r="E217" s="75"/>
      <c r="F217" s="75"/>
      <c r="G217" s="75"/>
      <c r="H217" s="75"/>
      <c r="I217" s="75"/>
      <c r="J217" s="75"/>
      <c r="K217" s="6"/>
    </row>
    <row r="218" spans="1:11" ht="12.75">
      <c r="A218" s="54"/>
      <c r="D218" s="75"/>
      <c r="E218" s="75"/>
      <c r="F218" s="75"/>
      <c r="G218" s="75"/>
      <c r="H218" s="75"/>
      <c r="I218" s="75"/>
      <c r="J218" s="75"/>
      <c r="K218" s="6"/>
    </row>
    <row r="219" spans="1:11" ht="12.75">
      <c r="A219" s="54"/>
      <c r="D219" s="75"/>
      <c r="E219" s="75"/>
      <c r="F219" s="75"/>
      <c r="G219" s="75"/>
      <c r="H219" s="75"/>
      <c r="I219" s="75"/>
      <c r="J219" s="75"/>
      <c r="K219" s="6"/>
    </row>
    <row r="220" spans="1:11" ht="12.75">
      <c r="A220" s="54">
        <v>17</v>
      </c>
      <c r="B220" s="73" t="s">
        <v>193</v>
      </c>
      <c r="D220" s="75"/>
      <c r="E220" s="75"/>
      <c r="F220" s="75"/>
      <c r="G220" s="75"/>
      <c r="H220" s="75"/>
      <c r="I220" s="75"/>
      <c r="J220" s="75"/>
      <c r="K220" s="6"/>
    </row>
    <row r="221" spans="1:11" ht="12.75">
      <c r="A221" s="54"/>
      <c r="D221" s="75"/>
      <c r="E221" s="75"/>
      <c r="F221" s="75"/>
      <c r="G221" s="75"/>
      <c r="H221" s="75"/>
      <c r="I221" s="75"/>
      <c r="J221" s="75"/>
      <c r="K221" s="6"/>
    </row>
    <row r="222" spans="1:11" ht="12.75">
      <c r="A222" s="54"/>
      <c r="B222" s="67" t="s">
        <v>274</v>
      </c>
      <c r="D222" s="75"/>
      <c r="E222" s="75"/>
      <c r="F222" s="75"/>
      <c r="G222" s="75"/>
      <c r="H222" s="75"/>
      <c r="I222" s="75"/>
      <c r="J222" s="75"/>
      <c r="K222" s="6"/>
    </row>
    <row r="223" spans="1:11" ht="12.75">
      <c r="A223" s="54"/>
      <c r="B223" s="67" t="s">
        <v>291</v>
      </c>
      <c r="D223" s="75"/>
      <c r="E223" s="75"/>
      <c r="F223" s="75"/>
      <c r="G223" s="75"/>
      <c r="H223" s="75"/>
      <c r="I223" s="75"/>
      <c r="J223" s="75"/>
      <c r="K223" s="6"/>
    </row>
    <row r="224" spans="1:11" ht="12.75">
      <c r="A224" s="54"/>
      <c r="B224" s="67" t="s">
        <v>281</v>
      </c>
      <c r="D224" s="75"/>
      <c r="E224" s="75"/>
      <c r="F224" s="75"/>
      <c r="G224" s="75"/>
      <c r="H224" s="75"/>
      <c r="I224" s="75"/>
      <c r="J224" s="75"/>
      <c r="K224" s="6"/>
    </row>
    <row r="225" spans="1:11" ht="12.75">
      <c r="A225" s="54"/>
      <c r="D225" s="75"/>
      <c r="E225" s="75"/>
      <c r="F225" s="75"/>
      <c r="G225" s="75"/>
      <c r="H225" s="75"/>
      <c r="I225" s="75"/>
      <c r="J225" s="75"/>
      <c r="K225" s="6"/>
    </row>
    <row r="226" spans="1:11" ht="12.75">
      <c r="A226" s="54"/>
      <c r="D226" s="75"/>
      <c r="E226" s="75"/>
      <c r="F226" s="75"/>
      <c r="G226" s="75"/>
      <c r="H226" s="75"/>
      <c r="I226" s="75"/>
      <c r="J226" s="75"/>
      <c r="K226" s="6"/>
    </row>
    <row r="227" spans="1:11" ht="12.75">
      <c r="A227" s="54">
        <v>18</v>
      </c>
      <c r="B227" s="73" t="s">
        <v>194</v>
      </c>
      <c r="D227" s="75"/>
      <c r="E227" s="75"/>
      <c r="F227" s="75"/>
      <c r="G227" s="75"/>
      <c r="H227" s="75"/>
      <c r="I227" s="75"/>
      <c r="J227" s="75"/>
      <c r="K227" s="6"/>
    </row>
    <row r="228" ht="12.75">
      <c r="A228" s="54"/>
    </row>
    <row r="229" spans="1:2" ht="12.75">
      <c r="A229" s="54"/>
      <c r="B229" s="67" t="s">
        <v>297</v>
      </c>
    </row>
    <row r="230" spans="1:2" ht="12.75">
      <c r="A230" s="54"/>
      <c r="B230" s="67" t="s">
        <v>283</v>
      </c>
    </row>
    <row r="231" spans="1:2" ht="12.75">
      <c r="A231" s="54"/>
      <c r="B231" s="67" t="s">
        <v>282</v>
      </c>
    </row>
    <row r="232" ht="12.75">
      <c r="A232" s="54"/>
    </row>
    <row r="233" spans="1:2" ht="12.75">
      <c r="A233" s="54">
        <v>19</v>
      </c>
      <c r="B233" s="179" t="s">
        <v>292</v>
      </c>
    </row>
    <row r="234" ht="12.75">
      <c r="A234" s="54"/>
    </row>
    <row r="235" spans="1:2" ht="12.75">
      <c r="A235" s="54"/>
      <c r="B235" s="67" t="s">
        <v>195</v>
      </c>
    </row>
    <row r="236" spans="1:2" ht="12.75">
      <c r="A236" s="54"/>
      <c r="B236" s="67" t="s">
        <v>196</v>
      </c>
    </row>
    <row r="237" ht="12.75">
      <c r="A237" s="54"/>
    </row>
    <row r="238" spans="1:2" ht="12.75">
      <c r="A238" s="54"/>
      <c r="B238" s="67" t="s">
        <v>293</v>
      </c>
    </row>
    <row r="239" spans="1:2" ht="12.75">
      <c r="A239" s="54"/>
      <c r="B239" s="67" t="s">
        <v>197</v>
      </c>
    </row>
    <row r="240" ht="12.75">
      <c r="A240" s="54"/>
    </row>
    <row r="241" ht="12.75">
      <c r="A241" s="54"/>
    </row>
    <row r="242" spans="1:2" ht="12.75">
      <c r="A242" s="54">
        <v>20</v>
      </c>
      <c r="B242" s="73" t="s">
        <v>198</v>
      </c>
    </row>
    <row r="243" ht="12.75">
      <c r="A243" s="54"/>
    </row>
    <row r="244" spans="1:2" ht="12.75">
      <c r="A244" s="54"/>
      <c r="B244" s="67" t="s">
        <v>199</v>
      </c>
    </row>
    <row r="245" ht="12.75">
      <c r="A245" s="54"/>
    </row>
    <row r="246" ht="12.75">
      <c r="A246" s="54"/>
    </row>
    <row r="247" spans="1:2" ht="12.75">
      <c r="A247" s="54">
        <v>21</v>
      </c>
      <c r="B247" s="73" t="s">
        <v>200</v>
      </c>
    </row>
    <row r="248" ht="12.75">
      <c r="A248" s="54"/>
    </row>
    <row r="249" spans="1:2" ht="12.75">
      <c r="A249" s="54"/>
      <c r="B249" s="67" t="s">
        <v>201</v>
      </c>
    </row>
    <row r="250" ht="12.75">
      <c r="A250" s="54"/>
    </row>
    <row r="251" ht="12.75">
      <c r="A251" s="54"/>
    </row>
    <row r="253" ht="12.75">
      <c r="A253" s="72" t="s">
        <v>202</v>
      </c>
    </row>
    <row r="254" ht="12.75">
      <c r="A254" s="54"/>
    </row>
    <row r="255" ht="12.75">
      <c r="A255" s="51" t="s">
        <v>203</v>
      </c>
    </row>
    <row r="256" ht="12.75">
      <c r="A256" s="51" t="s">
        <v>204</v>
      </c>
    </row>
    <row r="258" ht="12.75">
      <c r="A258" s="73" t="s">
        <v>205</v>
      </c>
    </row>
    <row r="260" spans="1:10" ht="12.75">
      <c r="A260" s="17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8"/>
      <c r="B261" s="18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8"/>
      <c r="B262" s="18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8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8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8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8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8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8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8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8"/>
      <c r="B270" s="18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8"/>
      <c r="B271" s="18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8"/>
      <c r="B272" s="18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8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8"/>
      <c r="B274" s="18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8"/>
      <c r="B275" s="18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8"/>
      <c r="B276" s="18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 t="s">
        <v>118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</sheetData>
  <mergeCells count="3">
    <mergeCell ref="A6:J6"/>
    <mergeCell ref="A7:J7"/>
    <mergeCell ref="A8:J8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5" sqref="B5"/>
    </sheetView>
  </sheetViews>
  <sheetFormatPr defaultColWidth="9.140625" defaultRowHeight="12.75"/>
  <cols>
    <col min="1" max="1" width="13.421875" style="0" customWidth="1"/>
  </cols>
  <sheetData>
    <row r="1" ht="12.75">
      <c r="A1" s="120" t="s">
        <v>285</v>
      </c>
    </row>
    <row r="2" ht="12.75">
      <c r="A2" s="121">
        <v>37035</v>
      </c>
    </row>
    <row r="3" ht="12.75">
      <c r="A3" s="120" t="s">
        <v>286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F13" sqref="F13"/>
    </sheetView>
  </sheetViews>
  <sheetFormatPr defaultColWidth="9.140625" defaultRowHeight="12.75"/>
  <cols>
    <col min="4" max="4" width="10.28125" style="12" customWidth="1"/>
    <col min="5" max="5" width="8.421875" style="12" customWidth="1"/>
    <col min="6" max="6" width="11.57421875" style="12" customWidth="1"/>
    <col min="7" max="7" width="11.8515625" style="12" customWidth="1"/>
    <col min="8" max="8" width="8.421875" style="12" customWidth="1"/>
  </cols>
  <sheetData>
    <row r="1" ht="12.75">
      <c r="A1" s="35"/>
    </row>
    <row r="4" spans="1:256" ht="12.75">
      <c r="A4" s="8"/>
      <c r="B4" s="8"/>
      <c r="C4" s="8"/>
      <c r="D4" s="11"/>
      <c r="E4" s="11"/>
      <c r="F4" s="11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</cp:lastModifiedBy>
  <cp:lastPrinted>2001-05-29T11:03:40Z</cp:lastPrinted>
  <dcterms:created xsi:type="dcterms:W3CDTF">2001-05-17T02:27:52Z</dcterms:created>
  <dcterms:modified xsi:type="dcterms:W3CDTF">2001-05-29T11:06:37Z</dcterms:modified>
  <cp:category/>
  <cp:version/>
  <cp:contentType/>
  <cp:contentStatus/>
</cp:coreProperties>
</file>